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90" yWindow="30" windowWidth="13380" windowHeight="4515" tabRatio="947" firstSheet="33" activeTab="36"/>
  </bookViews>
  <sheets>
    <sheet name="10-1" sheetId="1" r:id="rId1"/>
    <sheet name="10-3" sheetId="2" r:id="rId2"/>
    <sheet name="10-4" sheetId="3" r:id="rId3"/>
    <sheet name="10-5" sheetId="4" r:id="rId4"/>
    <sheet name="10-6" sheetId="5" r:id="rId5"/>
    <sheet name="10-7" sheetId="6" r:id="rId6"/>
    <sheet name="10-7а" sheetId="7" r:id="rId7"/>
    <sheet name="10-8" sheetId="8" r:id="rId8"/>
    <sheet name="10-9" sheetId="9" r:id="rId9"/>
    <sheet name="10-10" sheetId="10" r:id="rId10"/>
    <sheet name="10-11" sheetId="11" r:id="rId11"/>
    <sheet name="10-28" sheetId="12" r:id="rId12"/>
    <sheet name="10-30" sheetId="17" r:id="rId13"/>
    <sheet name="10-35" sheetId="18" r:id="rId14"/>
    <sheet name="10-38" sheetId="20" r:id="rId15"/>
    <sheet name="10-40" sheetId="19" r:id="rId16"/>
    <sheet name="Крупской 1" sheetId="21" r:id="rId17"/>
    <sheet name="Крупской2" sheetId="22" r:id="rId18"/>
    <sheet name="Крупской 6" sheetId="23" r:id="rId19"/>
    <sheet name="Крупской 8" sheetId="24" r:id="rId20"/>
    <sheet name="Крупской 10" sheetId="25" r:id="rId21"/>
    <sheet name="Крупской 12" sheetId="26" r:id="rId22"/>
    <sheet name="Крупской 14" sheetId="27" r:id="rId23"/>
    <sheet name="Крупской 18" sheetId="28" r:id="rId24"/>
    <sheet name="Культуры 1" sheetId="29" r:id="rId25"/>
    <sheet name="Культуры 2" sheetId="30" r:id="rId26"/>
    <sheet name="Культуры 3" sheetId="31" r:id="rId27"/>
    <sheet name="Культуры 4" sheetId="32" r:id="rId28"/>
    <sheet name="Культуры 4 а" sheetId="33" r:id="rId29"/>
    <sheet name="Культуры 7" sheetId="34" r:id="rId30"/>
    <sheet name="Культуры 8" sheetId="35" r:id="rId31"/>
    <sheet name="Культуры 8а" sheetId="36" r:id="rId32"/>
    <sheet name="Культуры 9" sheetId="37" r:id="rId33"/>
    <sheet name="Культуры 10" sheetId="38" r:id="rId34"/>
    <sheet name="Культуры 12" sheetId="39" r:id="rId35"/>
    <sheet name="Культуры 14" sheetId="40" r:id="rId36"/>
    <sheet name="Медведева 2" sheetId="41" r:id="rId37"/>
    <sheet name="Медведева 2А" sheetId="90" r:id="rId38"/>
    <sheet name="Медведева 4 " sheetId="42" r:id="rId39"/>
    <sheet name="Медведева 6" sheetId="43" r:id="rId40"/>
    <sheet name="Монтажников 6" sheetId="44" r:id="rId41"/>
    <sheet name="Монтажников 7" sheetId="45" r:id="rId42"/>
    <sheet name="Монтажников 8" sheetId="46" r:id="rId43"/>
    <sheet name="Монтажников 10" sheetId="47" r:id="rId44"/>
    <sheet name="Строителей 1" sheetId="48" r:id="rId45"/>
    <sheet name="Строителей 2" sheetId="49" r:id="rId46"/>
    <sheet name="Строителей 3" sheetId="50" r:id="rId47"/>
    <sheet name="Строителей 4" sheetId="51" r:id="rId48"/>
    <sheet name="Строителей  5" sheetId="52" r:id="rId49"/>
    <sheet name="Строителей  6" sheetId="53" r:id="rId50"/>
    <sheet name="Строителей 8" sheetId="54" r:id="rId51"/>
    <sheet name="Строителей 9" sheetId="55" r:id="rId52"/>
    <sheet name="Строителей 10" sheetId="56" r:id="rId53"/>
    <sheet name="Строителей 11" sheetId="57" r:id="rId54"/>
    <sheet name="Строителей 13" sheetId="58" r:id="rId55"/>
    <sheet name="Строителей 15" sheetId="59" r:id="rId56"/>
    <sheet name="Строителей 16" sheetId="60" r:id="rId57"/>
    <sheet name="Строителей 17" sheetId="61" r:id="rId58"/>
    <sheet name="Строителей 18" sheetId="62" r:id="rId59"/>
    <sheet name="Строителей 20" sheetId="63" r:id="rId60"/>
    <sheet name="Строителей 22" sheetId="64" r:id="rId61"/>
    <sheet name="Чайковского 2" sheetId="65" r:id="rId62"/>
    <sheet name="Чайковского 4" sheetId="66" r:id="rId63"/>
    <sheet name="Чайковского 6" sheetId="67" r:id="rId64"/>
    <sheet name="Чайковского 8" sheetId="68" r:id="rId65"/>
    <sheet name="Чайковского 10" sheetId="69" r:id="rId66"/>
    <sheet name="Чайковского 12" sheetId="70" r:id="rId67"/>
    <sheet name="Чайковского 14" sheetId="71" r:id="rId68"/>
    <sheet name="Чайковского 16" sheetId="72" r:id="rId69"/>
    <sheet name="Чайковского 18" sheetId="73" r:id="rId70"/>
    <sheet name="Чайковского 20" sheetId="74" r:id="rId71"/>
    <sheet name="Энергетиков 1" sheetId="75" r:id="rId72"/>
    <sheet name="Энергетиков 1А" sheetId="89" r:id="rId73"/>
    <sheet name="Энергетиков 3" sheetId="76" r:id="rId74"/>
    <sheet name="Энергетиков 5" sheetId="77" r:id="rId75"/>
    <sheet name="Энергетиков 7" sheetId="78" r:id="rId76"/>
    <sheet name="Энергетиков 8А" sheetId="79" r:id="rId77"/>
    <sheet name="Энергетиков 9" sheetId="80" r:id="rId78"/>
    <sheet name="Энергетиков 12" sheetId="81" r:id="rId79"/>
    <sheet name="Энергетиков 13" sheetId="82" r:id="rId80"/>
    <sheet name="Энергетиков 14" sheetId="83" r:id="rId81"/>
    <sheet name="Энергетиков 22" sheetId="84" r:id="rId82"/>
    <sheet name="Энергетиков 24" sheetId="86" r:id="rId83"/>
    <sheet name="Энергетиков 24А" sheetId="85" r:id="rId84"/>
    <sheet name="Энергетиков 30" sheetId="87" r:id="rId85"/>
    <sheet name="Энергетиков 32" sheetId="88" r:id="rId86"/>
    <sheet name="Малышева 45" sheetId="94" r:id="rId87"/>
    <sheet name="Фрунзе 67" sheetId="91" r:id="rId88"/>
    <sheet name="Фрунзе 69" sheetId="93" r:id="rId89"/>
  </sheets>
  <definedNames>
    <definedName name="_xlnm._FilterDatabase" localSheetId="0" hidden="1">'10-1'!$A$16:$O$157</definedName>
    <definedName name="_xlnm._FilterDatabase" localSheetId="9" hidden="1">'10-10'!$A$16:$O$160</definedName>
    <definedName name="_xlnm._FilterDatabase" localSheetId="10" hidden="1">'10-11'!$A$16:$O$154</definedName>
    <definedName name="_xlnm._FilterDatabase" localSheetId="11" hidden="1">'10-28'!$A$16:$O$161</definedName>
    <definedName name="_xlnm._FilterDatabase" localSheetId="1" hidden="1">'10-3'!$A$16:$O$154</definedName>
    <definedName name="_xlnm._FilterDatabase" localSheetId="12" hidden="1">'10-30'!$A$16:$O$154</definedName>
    <definedName name="_xlnm._FilterDatabase" localSheetId="13" hidden="1">'10-35'!$A$16:$O$155</definedName>
    <definedName name="_xlnm._FilterDatabase" localSheetId="14" hidden="1">'10-38'!$A$16:$O$154</definedName>
    <definedName name="_xlnm._FilterDatabase" localSheetId="2" hidden="1">'10-4'!$A$16:$O$154</definedName>
    <definedName name="_xlnm._FilterDatabase" localSheetId="15" hidden="1">'10-40'!$A$16:$O$156</definedName>
    <definedName name="_xlnm._FilterDatabase" localSheetId="3" hidden="1">'10-5'!$A$16:$O$155</definedName>
    <definedName name="_xlnm._FilterDatabase" localSheetId="4" hidden="1">'10-6'!$A$16:$O$158</definedName>
    <definedName name="_xlnm._FilterDatabase" localSheetId="5" hidden="1">'10-7'!$A$16:$O$154</definedName>
    <definedName name="_xlnm._FilterDatabase" localSheetId="6" hidden="1">'10-7а'!$A$16:$O$158</definedName>
    <definedName name="_xlnm._FilterDatabase" localSheetId="7" hidden="1">'10-8'!$A$16:$O$155</definedName>
    <definedName name="_xlnm._FilterDatabase" localSheetId="8" hidden="1">'10-9'!$A$16:$O$158</definedName>
    <definedName name="_xlnm._FilterDatabase" localSheetId="16" hidden="1">'Крупской 1'!$A$16:$O$154</definedName>
    <definedName name="_xlnm._FilterDatabase" localSheetId="20" hidden="1">'Крупской 10'!$A$16:$O$156</definedName>
    <definedName name="_xlnm._FilterDatabase" localSheetId="21" hidden="1">'Крупской 12'!$A$16:$O$158</definedName>
    <definedName name="_xlnm._FilterDatabase" localSheetId="22" hidden="1">'Крупской 14'!$A$16:$O$157</definedName>
    <definedName name="_xlnm._FilterDatabase" localSheetId="23" hidden="1">'Крупской 18'!$A$16:$O$155</definedName>
    <definedName name="_xlnm._FilterDatabase" localSheetId="18" hidden="1">'Крупской 6'!$A$16:$N$160</definedName>
    <definedName name="_xlnm._FilterDatabase" localSheetId="19" hidden="1">'Крупской 8'!$A$16:$O$156</definedName>
    <definedName name="_xlnm._FilterDatabase" localSheetId="17" hidden="1">Крупской2!$A$16:$O$157</definedName>
    <definedName name="_xlnm._FilterDatabase" localSheetId="24" hidden="1">'Культуры 1'!$A$16:$O$162</definedName>
    <definedName name="_xlnm._FilterDatabase" localSheetId="33" hidden="1">'Культуры 10'!$A$16:$O$157</definedName>
    <definedName name="_xlnm._FilterDatabase" localSheetId="34" hidden="1">'Культуры 12'!$A$16:$O$160</definedName>
    <definedName name="_xlnm._FilterDatabase" localSheetId="35" hidden="1">'Культуры 14'!$A$16:$O$158</definedName>
    <definedName name="_xlnm._FilterDatabase" localSheetId="25" hidden="1">'Культуры 2'!$A$16:$O$158</definedName>
    <definedName name="_xlnm._FilterDatabase" localSheetId="26" hidden="1">'Культуры 3'!$A$17:$O$160</definedName>
    <definedName name="_xlnm._FilterDatabase" localSheetId="27" hidden="1">'Культуры 4'!$A$17:$O$155</definedName>
    <definedName name="_xlnm._FilterDatabase" localSheetId="28" hidden="1">'Культуры 4 а'!$A$16:$O$157</definedName>
    <definedName name="_xlnm._FilterDatabase" localSheetId="29" hidden="1">'Культуры 7'!$A$16:$O$154</definedName>
    <definedName name="_xlnm._FilterDatabase" localSheetId="30" hidden="1">'Культуры 8'!$A$16:$O$154</definedName>
    <definedName name="_xlnm._FilterDatabase" localSheetId="31" hidden="1">'Культуры 8а'!$A$16:$O$153</definedName>
    <definedName name="_xlnm._FilterDatabase" localSheetId="32" hidden="1">'Культуры 9'!$A$16:$O$158</definedName>
    <definedName name="_xlnm._FilterDatabase" localSheetId="86" hidden="1">'Малышева 45'!$A$16:$O$154</definedName>
    <definedName name="_xlnm._FilterDatabase" localSheetId="36" hidden="1">'Медведева 2'!$A$16:$O$157</definedName>
    <definedName name="_xlnm._FilterDatabase" localSheetId="37" hidden="1">'Медведева 2А'!$A$16:$O$154</definedName>
    <definedName name="_xlnm._FilterDatabase" localSheetId="38" hidden="1">'Медведева 4 '!$A$17:$O$155</definedName>
    <definedName name="_xlnm._FilterDatabase" localSheetId="39" hidden="1">'Медведева 6'!$A$16:$O$159</definedName>
    <definedName name="_xlnm._FilterDatabase" localSheetId="43" hidden="1">'Монтажников 10'!$A$16:$O$160</definedName>
    <definedName name="_xlnm._FilterDatabase" localSheetId="40" hidden="1">'Монтажников 6'!$A$16:$O$158</definedName>
    <definedName name="_xlnm._FilterDatabase" localSheetId="41" hidden="1">'Монтажников 7'!$A$17:$O$158</definedName>
    <definedName name="_xlnm._FilterDatabase" localSheetId="42" hidden="1">'Монтажников 8'!$A$16:$O$156</definedName>
    <definedName name="_xlnm._FilterDatabase" localSheetId="48" hidden="1">'Строителей  5'!$A$16:$O$158</definedName>
    <definedName name="_xlnm._FilterDatabase" localSheetId="49" hidden="1">'Строителей  6'!$A$16:$O$154</definedName>
    <definedName name="_xlnm._FilterDatabase" localSheetId="44" hidden="1">'Строителей 1'!$A$16:$O$154</definedName>
    <definedName name="_xlnm._FilterDatabase" localSheetId="52" hidden="1">'Строителей 10'!$A$17:$O$157</definedName>
    <definedName name="_xlnm._FilterDatabase" localSheetId="53" hidden="1">'Строителей 11'!$A$16:$O$154</definedName>
    <definedName name="_xlnm._FilterDatabase" localSheetId="54" hidden="1">'Строителей 13'!$A$17:$O$155</definedName>
    <definedName name="_xlnm._FilterDatabase" localSheetId="55" hidden="1">'Строителей 15'!$A$17:$O$155</definedName>
    <definedName name="_xlnm._FilterDatabase" localSheetId="56" hidden="1">'Строителей 16'!$A$16:$O$156</definedName>
    <definedName name="_xlnm._FilterDatabase" localSheetId="57" hidden="1">'Строителей 17'!$A$17:$O$155</definedName>
    <definedName name="_xlnm._FilterDatabase" localSheetId="58" hidden="1">'Строителей 18'!$A$16:$O$157</definedName>
    <definedName name="_xlnm._FilterDatabase" localSheetId="45" hidden="1">'Строителей 2'!$A$16:$O$161</definedName>
    <definedName name="_xlnm._FilterDatabase" localSheetId="59" hidden="1">'Строителей 20'!$A$16:$O$154</definedName>
    <definedName name="_xlnm._FilterDatabase" localSheetId="60" hidden="1">'Строителей 22'!$A$16:$O$154</definedName>
    <definedName name="_xlnm._FilterDatabase" localSheetId="46" hidden="1">'Строителей 3'!$A$16:$O$154</definedName>
    <definedName name="_xlnm._FilterDatabase" localSheetId="47" hidden="1">'Строителей 4'!$A$16:$O$154</definedName>
    <definedName name="_xlnm._FilterDatabase" localSheetId="50" hidden="1">'Строителей 8'!$A$16:$O$154</definedName>
    <definedName name="_xlnm._FilterDatabase" localSheetId="51" hidden="1">'Строителей 9'!$A$16:$O$156</definedName>
    <definedName name="_xlnm._FilterDatabase" localSheetId="87" hidden="1">'Фрунзе 67'!$A$16:$N$155</definedName>
    <definedName name="_xlnm._FilterDatabase" localSheetId="88" hidden="1">'Фрунзе 69'!$A$16:$N$155</definedName>
    <definedName name="_xlnm._FilterDatabase" localSheetId="65" hidden="1">'Чайковского 10'!$A$16:$O$157</definedName>
    <definedName name="_xlnm._FilterDatabase" localSheetId="66" hidden="1">'Чайковского 12'!$A$16:$O$155</definedName>
    <definedName name="_xlnm._FilterDatabase" localSheetId="67" hidden="1">'Чайковского 14'!$A$16:$O$154</definedName>
    <definedName name="_xlnm._FilterDatabase" localSheetId="68" hidden="1">'Чайковского 16'!$A$16:$O$154</definedName>
    <definedName name="_xlnm._FilterDatabase" localSheetId="69" hidden="1">'Чайковского 18'!$A$16:$O$158</definedName>
    <definedName name="_xlnm._FilterDatabase" localSheetId="61" hidden="1">'Чайковского 2'!$A$16:$O$154</definedName>
    <definedName name="_xlnm._FilterDatabase" localSheetId="70" hidden="1">'Чайковского 20'!$A$16:$O$162</definedName>
    <definedName name="_xlnm._FilterDatabase" localSheetId="62" hidden="1">'Чайковского 4'!$A$16:$O$157</definedName>
    <definedName name="_xlnm._FilterDatabase" localSheetId="63" hidden="1">'Чайковского 6'!$A$16:$O$156</definedName>
    <definedName name="_xlnm._FilterDatabase" localSheetId="64" hidden="1">'Чайковского 8'!$A$16:$O$154</definedName>
    <definedName name="_xlnm._FilterDatabase" localSheetId="71" hidden="1">'Энергетиков 1'!$A$17:$O$155</definedName>
    <definedName name="_xlnm._FilterDatabase" localSheetId="78" hidden="1">'Энергетиков 12'!$A$16:$O$161</definedName>
    <definedName name="_xlnm._FilterDatabase" localSheetId="79" hidden="1">'Энергетиков 13'!$A$16:$O$154</definedName>
    <definedName name="_xlnm._FilterDatabase" localSheetId="80" hidden="1">'Энергетиков 14'!$A$16:$O$155</definedName>
    <definedName name="_xlnm._FilterDatabase" localSheetId="72" hidden="1">'Энергетиков 1А'!$A$16:$O$157</definedName>
    <definedName name="_xlnm._FilterDatabase" localSheetId="81" hidden="1">'Энергетиков 22'!$A$16:$O$156</definedName>
    <definedName name="_xlnm._FilterDatabase" localSheetId="82" hidden="1">'Энергетиков 24'!$A$16:$O$156</definedName>
    <definedName name="_xlnm._FilterDatabase" localSheetId="83" hidden="1">'Энергетиков 24А'!$A$16:$O$154</definedName>
    <definedName name="_xlnm._FilterDatabase" localSheetId="73" hidden="1">'Энергетиков 3'!$A$16:$O$156</definedName>
    <definedName name="_xlnm._FilterDatabase" localSheetId="84" hidden="1">'Энергетиков 30'!$A$16:$O$153</definedName>
    <definedName name="_xlnm._FilterDatabase" localSheetId="85" hidden="1">'Энергетиков 32'!$A$16:$O$155</definedName>
    <definedName name="_xlnm._FilterDatabase" localSheetId="74" hidden="1">'Энергетиков 5'!$A$17:$O$155</definedName>
    <definedName name="_xlnm._FilterDatabase" localSheetId="75" hidden="1">'Энергетиков 7'!$A$16:$O$162</definedName>
    <definedName name="_xlnm._FilterDatabase" localSheetId="76" hidden="1">'Энергетиков 8А'!$A$16:$O$154</definedName>
    <definedName name="_xlnm._FilterDatabase" localSheetId="77" hidden="1">'Энергетиков 9'!$A$17:$O$155</definedName>
  </definedNames>
  <calcPr calcId="125725"/>
</workbook>
</file>

<file path=xl/calcChain.xml><?xml version="1.0" encoding="utf-8"?>
<calcChain xmlns="http://schemas.openxmlformats.org/spreadsheetml/2006/main">
  <c r="D152" i="62"/>
  <c r="D49" i="47"/>
  <c r="D111"/>
  <c r="G74"/>
  <c r="G49"/>
  <c r="D72" i="45"/>
  <c r="D58" i="74"/>
  <c r="D57"/>
  <c r="D44"/>
  <c r="D146" i="49"/>
  <c r="D47" i="40"/>
  <c r="B155"/>
  <c r="D46"/>
  <c r="G47"/>
  <c r="J47"/>
  <c r="M47"/>
  <c r="G14" i="39"/>
  <c r="D43" i="36"/>
  <c r="D95" i="33"/>
  <c r="D46"/>
  <c r="D47" i="31"/>
  <c r="D28" i="28"/>
  <c r="D150" i="27"/>
  <c r="C150"/>
  <c r="C29"/>
  <c r="C44"/>
  <c r="D30"/>
  <c r="D29" i="24"/>
  <c r="C82" i="12"/>
  <c r="D82"/>
  <c r="D71"/>
  <c r="D54" i="9"/>
  <c r="D53"/>
  <c r="M70"/>
  <c r="J70"/>
  <c r="G70"/>
  <c r="D70"/>
  <c r="D54" i="7"/>
  <c r="D80" i="5"/>
  <c r="M96"/>
  <c r="J96"/>
  <c r="G96"/>
  <c r="D96"/>
  <c r="D103" i="1"/>
  <c r="G26" i="88"/>
  <c r="G28"/>
  <c r="G36"/>
  <c r="M144"/>
  <c r="D80" i="43"/>
  <c r="D54"/>
  <c r="D28" i="41"/>
  <c r="D37" i="86"/>
  <c r="D36"/>
  <c r="D29"/>
  <c r="D28"/>
  <c r="D27"/>
  <c r="D29" i="84"/>
  <c r="D45" s="1"/>
  <c r="D28"/>
  <c r="M45"/>
  <c r="J45"/>
  <c r="G45"/>
  <c r="D29" i="76"/>
  <c r="M45"/>
  <c r="J45"/>
  <c r="G45"/>
  <c r="D45"/>
  <c r="D103" i="74"/>
  <c r="D84"/>
  <c r="D83"/>
  <c r="D30"/>
  <c r="D28"/>
  <c r="D36"/>
  <c r="D47" s="1"/>
  <c r="D36" i="73"/>
  <c r="D29"/>
  <c r="M47"/>
  <c r="J47"/>
  <c r="G47"/>
  <c r="D47"/>
  <c r="D29" i="74"/>
  <c r="M47"/>
  <c r="J47"/>
  <c r="G47"/>
  <c r="M47" i="69"/>
  <c r="J47"/>
  <c r="G47"/>
  <c r="D47"/>
  <c r="D28" i="66"/>
  <c r="D29" i="56"/>
  <c r="D36" i="55"/>
  <c r="D35"/>
  <c r="D28"/>
  <c r="D26"/>
  <c r="D30" i="38"/>
  <c r="D29" i="37"/>
  <c r="M47"/>
  <c r="J47"/>
  <c r="G47"/>
  <c r="D47"/>
  <c r="D29" i="33"/>
  <c r="D28"/>
  <c r="D84" i="29"/>
  <c r="D83"/>
  <c r="D57"/>
  <c r="D58"/>
  <c r="D106" i="26"/>
  <c r="D107"/>
  <c r="D105"/>
  <c r="D129" i="23"/>
  <c r="G129"/>
  <c r="D135" i="12"/>
  <c r="M94" i="8"/>
  <c r="J94"/>
  <c r="G94"/>
  <c r="D94"/>
  <c r="M45" i="5"/>
  <c r="J45"/>
  <c r="G45"/>
  <c r="D45"/>
  <c r="D128" i="1"/>
  <c r="G128"/>
  <c r="M128"/>
  <c r="J128"/>
  <c r="D45"/>
  <c r="G12" i="70"/>
  <c r="G12" i="33"/>
  <c r="M151" i="23"/>
  <c r="J151"/>
  <c r="G14" i="93"/>
  <c r="G14" i="91"/>
  <c r="G14" i="94"/>
  <c r="G12"/>
  <c r="G12" i="87"/>
  <c r="G12" i="86"/>
  <c r="G12" i="84"/>
  <c r="G12" i="83"/>
  <c r="G12" i="82"/>
  <c r="G12" i="78"/>
  <c r="G12" i="77"/>
  <c r="G12" i="91"/>
  <c r="G12" i="93"/>
  <c r="G12" i="88"/>
  <c r="G12" i="85"/>
  <c r="G12" i="81"/>
  <c r="G12" i="80"/>
  <c r="G12" i="79"/>
  <c r="G12" i="76"/>
  <c r="G12" i="89"/>
  <c r="G12" i="75"/>
  <c r="G12" i="72"/>
  <c r="G12" i="67"/>
  <c r="G12" i="74"/>
  <c r="G12" i="73"/>
  <c r="G12" i="71"/>
  <c r="G12" i="69"/>
  <c r="G12" i="68"/>
  <c r="G12" i="66"/>
  <c r="G12" i="65"/>
  <c r="G12" i="62"/>
  <c r="G12" i="58"/>
  <c r="G12" i="64"/>
  <c r="G12" i="63"/>
  <c r="G12" i="61"/>
  <c r="G12" i="60"/>
  <c r="G12" i="59"/>
  <c r="G12" i="57"/>
  <c r="G12" i="56"/>
  <c r="G12" i="55"/>
  <c r="G12" i="54"/>
  <c r="G12" i="53"/>
  <c r="G12" i="52"/>
  <c r="G12" i="51"/>
  <c r="G12" i="50"/>
  <c r="G12" i="49"/>
  <c r="G12" i="48"/>
  <c r="G12" i="44"/>
  <c r="G12" i="47"/>
  <c r="G12" i="46"/>
  <c r="G12" i="45"/>
  <c r="G12" i="43"/>
  <c r="G12" i="42"/>
  <c r="G12" i="39"/>
  <c r="G12" i="41"/>
  <c r="G12" i="90"/>
  <c r="G12" i="38"/>
  <c r="G12" i="40"/>
  <c r="G12" i="37"/>
  <c r="G12" i="36"/>
  <c r="G12" i="35"/>
  <c r="G12" i="34"/>
  <c r="G12" i="32"/>
  <c r="G12" i="31"/>
  <c r="G12" i="30"/>
  <c r="G12" i="29"/>
  <c r="G12" i="28"/>
  <c r="G12" i="27"/>
  <c r="G12" i="26"/>
  <c r="G12" i="23"/>
  <c r="G12" i="25"/>
  <c r="G12" i="24"/>
  <c r="G12" i="22"/>
  <c r="G12" i="21"/>
  <c r="G12" i="11"/>
  <c r="G12" i="17"/>
  <c r="G12" i="7"/>
  <c r="G12" i="6"/>
  <c r="G12" i="19"/>
  <c r="G12" i="20"/>
  <c r="G12" i="18"/>
  <c r="G12" i="12"/>
  <c r="G12" i="10"/>
  <c r="G12" i="9"/>
  <c r="G12" i="8"/>
  <c r="G12" i="5"/>
  <c r="G12" i="4"/>
  <c r="G12" i="3"/>
  <c r="G12" i="2"/>
  <c r="G12" i="1"/>
  <c r="G13" i="93"/>
  <c r="G13" i="91"/>
  <c r="G126" i="63"/>
  <c r="G135"/>
  <c r="G138"/>
  <c r="M49" i="47"/>
  <c r="J49"/>
  <c r="M127" i="7"/>
  <c r="J127"/>
  <c r="D127"/>
  <c r="G127"/>
  <c r="J43" i="20"/>
  <c r="J128" i="5"/>
  <c r="J116"/>
  <c r="M149" i="94"/>
  <c r="J149"/>
  <c r="G149"/>
  <c r="D149"/>
  <c r="M139"/>
  <c r="J139"/>
  <c r="G139"/>
  <c r="D139"/>
  <c r="M129"/>
  <c r="J129"/>
  <c r="G129"/>
  <c r="D129"/>
  <c r="M124"/>
  <c r="J124"/>
  <c r="G124"/>
  <c r="D124"/>
  <c r="M116"/>
  <c r="J116"/>
  <c r="G116"/>
  <c r="D116"/>
  <c r="M112"/>
  <c r="J112"/>
  <c r="G112"/>
  <c r="D112"/>
  <c r="M105"/>
  <c r="J105"/>
  <c r="G105"/>
  <c r="D105"/>
  <c r="M92"/>
  <c r="J92"/>
  <c r="G92"/>
  <c r="D92"/>
  <c r="M68"/>
  <c r="J68"/>
  <c r="G68"/>
  <c r="D68"/>
  <c r="M43"/>
  <c r="K151" s="1"/>
  <c r="J43"/>
  <c r="H151" s="1"/>
  <c r="G43"/>
  <c r="E151" s="1"/>
  <c r="D43"/>
  <c r="B151" s="1"/>
  <c r="M152" s="1"/>
  <c r="G13" s="1"/>
  <c r="M150" i="93"/>
  <c r="J150"/>
  <c r="G150"/>
  <c r="D150"/>
  <c r="M140"/>
  <c r="J140"/>
  <c r="G140"/>
  <c r="D140"/>
  <c r="M130"/>
  <c r="J130"/>
  <c r="G130"/>
  <c r="D130"/>
  <c r="M125"/>
  <c r="J125"/>
  <c r="G125"/>
  <c r="D125"/>
  <c r="M117"/>
  <c r="J117"/>
  <c r="G117"/>
  <c r="D117"/>
  <c r="M113"/>
  <c r="J113"/>
  <c r="G113"/>
  <c r="D113"/>
  <c r="M106"/>
  <c r="J106"/>
  <c r="G106"/>
  <c r="D106"/>
  <c r="M93"/>
  <c r="J93"/>
  <c r="G93"/>
  <c r="D93"/>
  <c r="M69"/>
  <c r="J69"/>
  <c r="G69"/>
  <c r="D69"/>
  <c r="M44"/>
  <c r="K152" s="1"/>
  <c r="J44"/>
  <c r="H152" s="1"/>
  <c r="G44"/>
  <c r="E152" s="1"/>
  <c r="D44"/>
  <c r="B152" s="1"/>
  <c r="M153" s="1"/>
  <c r="M44" i="91"/>
  <c r="J44"/>
  <c r="D44"/>
  <c r="M69"/>
  <c r="J69"/>
  <c r="G69"/>
  <c r="D69"/>
  <c r="M93"/>
  <c r="J93"/>
  <c r="G93"/>
  <c r="D93"/>
  <c r="M106"/>
  <c r="J106"/>
  <c r="G106"/>
  <c r="D106"/>
  <c r="M113"/>
  <c r="J113"/>
  <c r="G113"/>
  <c r="D113"/>
  <c r="M117"/>
  <c r="J117"/>
  <c r="G117"/>
  <c r="D117"/>
  <c r="M125"/>
  <c r="J125"/>
  <c r="G125"/>
  <c r="D125"/>
  <c r="M130"/>
  <c r="J130"/>
  <c r="G130"/>
  <c r="D130"/>
  <c r="M140"/>
  <c r="J140"/>
  <c r="G140"/>
  <c r="D140"/>
  <c r="M150"/>
  <c r="J150"/>
  <c r="G150"/>
  <c r="D150"/>
  <c r="G44"/>
  <c r="E152" s="1"/>
  <c r="B152" l="1"/>
  <c r="H152"/>
  <c r="K152"/>
  <c r="M153"/>
  <c r="G145" i="10" l="1"/>
  <c r="D145"/>
  <c r="J145"/>
  <c r="M145"/>
  <c r="G143" i="9"/>
  <c r="G142" i="89"/>
  <c r="J68" i="17"/>
  <c r="J43"/>
  <c r="J70" i="19"/>
  <c r="G151" i="23"/>
  <c r="D151"/>
  <c r="M139"/>
  <c r="G139"/>
  <c r="D139"/>
  <c r="J129"/>
  <c r="M124"/>
  <c r="J124"/>
  <c r="G124"/>
  <c r="D124"/>
  <c r="M116"/>
  <c r="J116"/>
  <c r="G116"/>
  <c r="D116"/>
  <c r="M112"/>
  <c r="J112"/>
  <c r="G112"/>
  <c r="D112"/>
  <c r="M105"/>
  <c r="J105"/>
  <c r="G105"/>
  <c r="D105"/>
  <c r="M92"/>
  <c r="J92"/>
  <c r="G92"/>
  <c r="D92"/>
  <c r="M68"/>
  <c r="J68"/>
  <c r="G68"/>
  <c r="D68"/>
  <c r="M43"/>
  <c r="J43"/>
  <c r="G43"/>
  <c r="D43"/>
  <c r="M128" i="52"/>
  <c r="J128"/>
  <c r="G128"/>
  <c r="D128"/>
  <c r="M124" i="53"/>
  <c r="J124"/>
  <c r="G124"/>
  <c r="D124"/>
  <c r="M124" i="54"/>
  <c r="J124"/>
  <c r="G124"/>
  <c r="D124"/>
  <c r="M126" i="55"/>
  <c r="J126"/>
  <c r="G126"/>
  <c r="D126"/>
  <c r="M127" i="56"/>
  <c r="J127"/>
  <c r="G127"/>
  <c r="D127"/>
  <c r="M124" i="57"/>
  <c r="J124"/>
  <c r="G124"/>
  <c r="D124"/>
  <c r="M125" i="58"/>
  <c r="J125"/>
  <c r="G125"/>
  <c r="D125"/>
  <c r="M125" i="59"/>
  <c r="J125"/>
  <c r="G125"/>
  <c r="D125"/>
  <c r="M126" i="60"/>
  <c r="J126"/>
  <c r="G126"/>
  <c r="D126"/>
  <c r="M125" i="61"/>
  <c r="J125"/>
  <c r="G125"/>
  <c r="D125"/>
  <c r="M126" i="62"/>
  <c r="J126"/>
  <c r="G126"/>
  <c r="D126"/>
  <c r="M124" i="63"/>
  <c r="J124"/>
  <c r="G124"/>
  <c r="D124"/>
  <c r="M124" i="64"/>
  <c r="J124"/>
  <c r="G124"/>
  <c r="D124"/>
  <c r="M128" i="44"/>
  <c r="J128"/>
  <c r="G128"/>
  <c r="D128"/>
  <c r="M128" i="45"/>
  <c r="J128"/>
  <c r="G128"/>
  <c r="D128"/>
  <c r="M126" i="46"/>
  <c r="J126"/>
  <c r="G126"/>
  <c r="D126"/>
  <c r="M130" i="47"/>
  <c r="J130"/>
  <c r="G130"/>
  <c r="D130"/>
  <c r="M126" i="41"/>
  <c r="J126"/>
  <c r="G126"/>
  <c r="D126"/>
  <c r="M124" i="90"/>
  <c r="J124"/>
  <c r="G124"/>
  <c r="D124"/>
  <c r="M125" i="42"/>
  <c r="J125"/>
  <c r="G125"/>
  <c r="D125"/>
  <c r="M129" i="43"/>
  <c r="J129"/>
  <c r="G129"/>
  <c r="D129"/>
  <c r="M132" i="29"/>
  <c r="J132"/>
  <c r="G132"/>
  <c r="D132"/>
  <c r="M128" i="30"/>
  <c r="J128"/>
  <c r="G128"/>
  <c r="D128"/>
  <c r="M129" i="31"/>
  <c r="J129"/>
  <c r="G129"/>
  <c r="D129"/>
  <c r="M125" i="32"/>
  <c r="J125"/>
  <c r="G125"/>
  <c r="D125"/>
  <c r="M127" i="33"/>
  <c r="J127"/>
  <c r="G127"/>
  <c r="D127"/>
  <c r="M124" i="34"/>
  <c r="J124"/>
  <c r="G124"/>
  <c r="D124"/>
  <c r="M124" i="35"/>
  <c r="J124"/>
  <c r="G124"/>
  <c r="D124"/>
  <c r="M124" i="36"/>
  <c r="J124"/>
  <c r="G124"/>
  <c r="D124"/>
  <c r="M128" i="37"/>
  <c r="J128"/>
  <c r="G128"/>
  <c r="D128"/>
  <c r="M128" i="38"/>
  <c r="J128"/>
  <c r="G128"/>
  <c r="D128"/>
  <c r="M124" i="39"/>
  <c r="J124"/>
  <c r="G124"/>
  <c r="D124"/>
  <c r="M128" i="40"/>
  <c r="J128"/>
  <c r="G128"/>
  <c r="D128"/>
  <c r="M124" i="21"/>
  <c r="J124"/>
  <c r="G124"/>
  <c r="D124"/>
  <c r="M128" i="22"/>
  <c r="J128"/>
  <c r="G128"/>
  <c r="D128"/>
  <c r="M126" i="24"/>
  <c r="J126"/>
  <c r="G126"/>
  <c r="D126"/>
  <c r="M126" i="25"/>
  <c r="J126"/>
  <c r="G126"/>
  <c r="D126"/>
  <c r="M129" i="26"/>
  <c r="J129"/>
  <c r="G129"/>
  <c r="D129"/>
  <c r="M127" i="27"/>
  <c r="J127"/>
  <c r="G127"/>
  <c r="D127"/>
  <c r="M126" i="28"/>
  <c r="J126"/>
  <c r="G126"/>
  <c r="D126"/>
  <c r="M124" i="65"/>
  <c r="J124"/>
  <c r="G124"/>
  <c r="D124"/>
  <c r="M124" i="67"/>
  <c r="J124"/>
  <c r="G124"/>
  <c r="D124"/>
  <c r="M124" i="68"/>
  <c r="J124"/>
  <c r="G124"/>
  <c r="D124"/>
  <c r="M128" i="69"/>
  <c r="J128"/>
  <c r="G128"/>
  <c r="D128"/>
  <c r="M124" i="70"/>
  <c r="J124"/>
  <c r="G124"/>
  <c r="D124"/>
  <c r="M124" i="71"/>
  <c r="J124"/>
  <c r="G124"/>
  <c r="D124"/>
  <c r="M124" i="72"/>
  <c r="J124"/>
  <c r="G124"/>
  <c r="D124"/>
  <c r="M128" i="73"/>
  <c r="J128"/>
  <c r="G128"/>
  <c r="D128"/>
  <c r="M133" i="74"/>
  <c r="J133"/>
  <c r="G133"/>
  <c r="D133"/>
  <c r="M125" i="75"/>
  <c r="J125"/>
  <c r="G125"/>
  <c r="D125"/>
  <c r="M125" i="89"/>
  <c r="J125"/>
  <c r="G125"/>
  <c r="D125"/>
  <c r="M126" i="76"/>
  <c r="J126"/>
  <c r="G126"/>
  <c r="D126"/>
  <c r="M125" i="77"/>
  <c r="J125"/>
  <c r="G125"/>
  <c r="D125"/>
  <c r="M126" i="78"/>
  <c r="J126"/>
  <c r="G126"/>
  <c r="D126"/>
  <c r="M124" i="79"/>
  <c r="J124"/>
  <c r="G124"/>
  <c r="D124"/>
  <c r="M125" i="80"/>
  <c r="J125"/>
  <c r="G125"/>
  <c r="D125"/>
  <c r="M132" i="81"/>
  <c r="J132"/>
  <c r="G132"/>
  <c r="D132"/>
  <c r="M124" i="82"/>
  <c r="J124"/>
  <c r="G124"/>
  <c r="D124"/>
  <c r="M126" i="83"/>
  <c r="J126"/>
  <c r="G126"/>
  <c r="D126"/>
  <c r="M126" i="84"/>
  <c r="J126"/>
  <c r="G126"/>
  <c r="D126"/>
  <c r="M126" i="86"/>
  <c r="J126"/>
  <c r="G126"/>
  <c r="D126"/>
  <c r="M124" i="85"/>
  <c r="J124"/>
  <c r="G124"/>
  <c r="D124"/>
  <c r="M124" i="87"/>
  <c r="J124"/>
  <c r="G124"/>
  <c r="D124"/>
  <c r="M124" i="88"/>
  <c r="J124"/>
  <c r="G124"/>
  <c r="D124"/>
  <c r="M116"/>
  <c r="J116"/>
  <c r="G116"/>
  <c r="D116"/>
  <c r="M116" i="87"/>
  <c r="J116"/>
  <c r="G116"/>
  <c r="D116"/>
  <c r="M116" i="85"/>
  <c r="J116"/>
  <c r="G116"/>
  <c r="D116"/>
  <c r="M118" i="86"/>
  <c r="J118"/>
  <c r="G118"/>
  <c r="D118"/>
  <c r="M118" i="84"/>
  <c r="J118"/>
  <c r="G118"/>
  <c r="D118"/>
  <c r="M118" i="83"/>
  <c r="J118"/>
  <c r="G118"/>
  <c r="D118"/>
  <c r="M116" i="82"/>
  <c r="J116"/>
  <c r="G116"/>
  <c r="D116"/>
  <c r="M124" i="81"/>
  <c r="J124"/>
  <c r="G124"/>
  <c r="D124"/>
  <c r="M117" i="80"/>
  <c r="J117"/>
  <c r="G117"/>
  <c r="D117"/>
  <c r="M116" i="79"/>
  <c r="J116"/>
  <c r="G116"/>
  <c r="D116"/>
  <c r="M118" i="78"/>
  <c r="J118"/>
  <c r="G118"/>
  <c r="D118"/>
  <c r="M117" i="77"/>
  <c r="J117"/>
  <c r="G117"/>
  <c r="D117"/>
  <c r="M118" i="76"/>
  <c r="J118"/>
  <c r="G118"/>
  <c r="D118"/>
  <c r="M116" i="89"/>
  <c r="J116"/>
  <c r="G116"/>
  <c r="D116"/>
  <c r="M117" i="75"/>
  <c r="J117"/>
  <c r="G117"/>
  <c r="D117"/>
  <c r="M125" i="74"/>
  <c r="J125"/>
  <c r="G125"/>
  <c r="D125"/>
  <c r="M120" i="73"/>
  <c r="J120"/>
  <c r="G120"/>
  <c r="D120"/>
  <c r="M116" i="72"/>
  <c r="J116"/>
  <c r="G116"/>
  <c r="D116"/>
  <c r="M116" i="71"/>
  <c r="J116"/>
  <c r="G116"/>
  <c r="D116"/>
  <c r="M116" i="70"/>
  <c r="J116"/>
  <c r="G116"/>
  <c r="D116"/>
  <c r="M120" i="69"/>
  <c r="J120"/>
  <c r="G120"/>
  <c r="D120"/>
  <c r="M116" i="68"/>
  <c r="J116"/>
  <c r="G116"/>
  <c r="D116"/>
  <c r="M116" i="67"/>
  <c r="J116"/>
  <c r="G116"/>
  <c r="D116"/>
  <c r="M116" i="65"/>
  <c r="J116"/>
  <c r="G116"/>
  <c r="D116"/>
  <c r="M118" i="28"/>
  <c r="J118"/>
  <c r="G118"/>
  <c r="D118"/>
  <c r="M119" i="27"/>
  <c r="J119"/>
  <c r="G119"/>
  <c r="D119"/>
  <c r="M121" i="26"/>
  <c r="J121"/>
  <c r="G121"/>
  <c r="D121"/>
  <c r="M118" i="25"/>
  <c r="J118"/>
  <c r="G118"/>
  <c r="D118"/>
  <c r="M118" i="24"/>
  <c r="J118"/>
  <c r="G118"/>
  <c r="D118"/>
  <c r="M120" i="22"/>
  <c r="J120"/>
  <c r="G120"/>
  <c r="D120"/>
  <c r="M116" i="21"/>
  <c r="J116"/>
  <c r="G116"/>
  <c r="D116"/>
  <c r="M120" i="40"/>
  <c r="J120"/>
  <c r="G120"/>
  <c r="D120"/>
  <c r="M116" i="39"/>
  <c r="J116"/>
  <c r="G116"/>
  <c r="D116"/>
  <c r="M120" i="38"/>
  <c r="J120"/>
  <c r="G120"/>
  <c r="D120"/>
  <c r="M120" i="37"/>
  <c r="J120"/>
  <c r="G120"/>
  <c r="D120"/>
  <c r="M116" i="36"/>
  <c r="J116"/>
  <c r="G116"/>
  <c r="D116"/>
  <c r="M116" i="35"/>
  <c r="J116"/>
  <c r="G116"/>
  <c r="D116"/>
  <c r="M116" i="34"/>
  <c r="J116"/>
  <c r="G116"/>
  <c r="D116"/>
  <c r="M119" i="33"/>
  <c r="J119"/>
  <c r="G119"/>
  <c r="D119"/>
  <c r="M117" i="32"/>
  <c r="J117"/>
  <c r="G117"/>
  <c r="D117"/>
  <c r="M121" i="31"/>
  <c r="J121"/>
  <c r="G121"/>
  <c r="D121"/>
  <c r="M120" i="30"/>
  <c r="J120"/>
  <c r="G120"/>
  <c r="D120"/>
  <c r="M124" i="29"/>
  <c r="J124"/>
  <c r="G124"/>
  <c r="D124"/>
  <c r="M121" i="43"/>
  <c r="J121"/>
  <c r="G121"/>
  <c r="D121"/>
  <c r="M117" i="42"/>
  <c r="J117"/>
  <c r="G117"/>
  <c r="D117"/>
  <c r="M116" i="90"/>
  <c r="J116"/>
  <c r="G116"/>
  <c r="D116"/>
  <c r="M118" i="41"/>
  <c r="J118"/>
  <c r="G118"/>
  <c r="D118"/>
  <c r="M122" i="47"/>
  <c r="J122"/>
  <c r="G122"/>
  <c r="D122"/>
  <c r="M118" i="46"/>
  <c r="J118"/>
  <c r="G118"/>
  <c r="D118"/>
  <c r="M120" i="45"/>
  <c r="J120"/>
  <c r="G120"/>
  <c r="D120"/>
  <c r="M120" i="44"/>
  <c r="J120"/>
  <c r="G120"/>
  <c r="D120"/>
  <c r="M116" i="64"/>
  <c r="J116"/>
  <c r="G116"/>
  <c r="D116"/>
  <c r="M116" i="63"/>
  <c r="J116"/>
  <c r="G116"/>
  <c r="D116"/>
  <c r="M118" i="62"/>
  <c r="J118"/>
  <c r="G118"/>
  <c r="D118"/>
  <c r="M117" i="61"/>
  <c r="J117"/>
  <c r="G117"/>
  <c r="D117"/>
  <c r="M118" i="60"/>
  <c r="J118"/>
  <c r="G118"/>
  <c r="D118"/>
  <c r="M117" i="59"/>
  <c r="J117"/>
  <c r="G117"/>
  <c r="D117"/>
  <c r="M117" i="58"/>
  <c r="J117"/>
  <c r="G117"/>
  <c r="D117"/>
  <c r="M116" i="57"/>
  <c r="J116"/>
  <c r="G116"/>
  <c r="D116"/>
  <c r="M119" i="56"/>
  <c r="J119"/>
  <c r="G119"/>
  <c r="D119"/>
  <c r="M118" i="55"/>
  <c r="J118"/>
  <c r="G118"/>
  <c r="D118"/>
  <c r="M116" i="54"/>
  <c r="J116"/>
  <c r="G116"/>
  <c r="D116"/>
  <c r="M116" i="53"/>
  <c r="J116"/>
  <c r="G116"/>
  <c r="D116"/>
  <c r="M120" i="52"/>
  <c r="J120"/>
  <c r="G120"/>
  <c r="D120"/>
  <c r="M116"/>
  <c r="J116"/>
  <c r="G116"/>
  <c r="D116"/>
  <c r="M112" i="53"/>
  <c r="J112"/>
  <c r="G112"/>
  <c r="D112"/>
  <c r="M112" i="54"/>
  <c r="J112"/>
  <c r="G112"/>
  <c r="D112"/>
  <c r="M114" i="55"/>
  <c r="J114"/>
  <c r="G114"/>
  <c r="D114"/>
  <c r="M115" i="56"/>
  <c r="J115"/>
  <c r="G115"/>
  <c r="D115"/>
  <c r="M112" i="57"/>
  <c r="J112"/>
  <c r="G112"/>
  <c r="D112"/>
  <c r="M113" i="58"/>
  <c r="J113"/>
  <c r="G113"/>
  <c r="D113"/>
  <c r="M113" i="59"/>
  <c r="J113"/>
  <c r="G113"/>
  <c r="D113"/>
  <c r="M114" i="60"/>
  <c r="J114"/>
  <c r="G114"/>
  <c r="D114"/>
  <c r="M113" i="61"/>
  <c r="J113"/>
  <c r="G113"/>
  <c r="D113"/>
  <c r="M114" i="62"/>
  <c r="J114"/>
  <c r="G114"/>
  <c r="D114"/>
  <c r="M112" i="63"/>
  <c r="J112"/>
  <c r="G112"/>
  <c r="D112"/>
  <c r="M112" i="64"/>
  <c r="J112"/>
  <c r="G112"/>
  <c r="D112"/>
  <c r="M116" i="44"/>
  <c r="J116"/>
  <c r="G116"/>
  <c r="D116"/>
  <c r="M116" i="45"/>
  <c r="J116"/>
  <c r="G116"/>
  <c r="D116"/>
  <c r="M114" i="46"/>
  <c r="J114"/>
  <c r="G114"/>
  <c r="D114"/>
  <c r="M118" i="47"/>
  <c r="J118"/>
  <c r="G118"/>
  <c r="D118"/>
  <c r="M114" i="41"/>
  <c r="J114"/>
  <c r="G114"/>
  <c r="D114"/>
  <c r="M112" i="90"/>
  <c r="J112"/>
  <c r="G112"/>
  <c r="D112"/>
  <c r="M113" i="42"/>
  <c r="J113"/>
  <c r="G113"/>
  <c r="D113"/>
  <c r="M117" i="43"/>
  <c r="J117"/>
  <c r="G117"/>
  <c r="D117"/>
  <c r="M120" i="29"/>
  <c r="J120"/>
  <c r="G120"/>
  <c r="D120"/>
  <c r="M116" i="30"/>
  <c r="J116"/>
  <c r="G116"/>
  <c r="D116"/>
  <c r="M117" i="31"/>
  <c r="J117"/>
  <c r="G117"/>
  <c r="D117"/>
  <c r="M113" i="32"/>
  <c r="J113"/>
  <c r="G113"/>
  <c r="D113"/>
  <c r="M115" i="33"/>
  <c r="J115"/>
  <c r="G115"/>
  <c r="D115"/>
  <c r="M112" i="34"/>
  <c r="J112"/>
  <c r="G112"/>
  <c r="D112"/>
  <c r="M112" i="35"/>
  <c r="J112"/>
  <c r="G112"/>
  <c r="D112"/>
  <c r="M112" i="36"/>
  <c r="J112"/>
  <c r="G112"/>
  <c r="D112"/>
  <c r="M116" i="37"/>
  <c r="J116"/>
  <c r="G116"/>
  <c r="D116"/>
  <c r="M116" i="38"/>
  <c r="J116"/>
  <c r="G116"/>
  <c r="D116"/>
  <c r="M112" i="39"/>
  <c r="J112"/>
  <c r="G112"/>
  <c r="D112"/>
  <c r="M116" i="40"/>
  <c r="J116"/>
  <c r="G116"/>
  <c r="D116"/>
  <c r="M112" i="21"/>
  <c r="J112"/>
  <c r="G112"/>
  <c r="D112"/>
  <c r="M116" i="22"/>
  <c r="J116"/>
  <c r="G116"/>
  <c r="D116"/>
  <c r="M114" i="24"/>
  <c r="J114"/>
  <c r="G114"/>
  <c r="D114"/>
  <c r="M114" i="25"/>
  <c r="J114"/>
  <c r="G114"/>
  <c r="D114"/>
  <c r="M117" i="26"/>
  <c r="J117"/>
  <c r="G117"/>
  <c r="D117"/>
  <c r="M115" i="27"/>
  <c r="J115"/>
  <c r="G115"/>
  <c r="D115"/>
  <c r="M114" i="28"/>
  <c r="J114"/>
  <c r="G114"/>
  <c r="D114"/>
  <c r="M112" i="65"/>
  <c r="J112"/>
  <c r="G112"/>
  <c r="D112"/>
  <c r="M112" i="67"/>
  <c r="J112"/>
  <c r="G112"/>
  <c r="D112"/>
  <c r="M112" i="68"/>
  <c r="J112"/>
  <c r="G112"/>
  <c r="D112"/>
  <c r="M116" i="69"/>
  <c r="J116"/>
  <c r="G116"/>
  <c r="D116"/>
  <c r="M112" i="70"/>
  <c r="J112"/>
  <c r="G112"/>
  <c r="D112"/>
  <c r="M112" i="71"/>
  <c r="J112"/>
  <c r="G112"/>
  <c r="D112"/>
  <c r="M112" i="72"/>
  <c r="J112"/>
  <c r="G112"/>
  <c r="D112"/>
  <c r="M116" i="73"/>
  <c r="J116"/>
  <c r="G116"/>
  <c r="D116"/>
  <c r="M121" i="74"/>
  <c r="J121"/>
  <c r="G121"/>
  <c r="D121"/>
  <c r="M113" i="75"/>
  <c r="J113"/>
  <c r="G113"/>
  <c r="D113"/>
  <c r="M112" i="89"/>
  <c r="J112"/>
  <c r="G112"/>
  <c r="D112"/>
  <c r="M114" i="76"/>
  <c r="J114"/>
  <c r="G114"/>
  <c r="D114"/>
  <c r="M113" i="77"/>
  <c r="J113"/>
  <c r="G113"/>
  <c r="D113"/>
  <c r="M114" i="78"/>
  <c r="J114"/>
  <c r="G114"/>
  <c r="D114"/>
  <c r="M112" i="79"/>
  <c r="J112"/>
  <c r="G112"/>
  <c r="D112"/>
  <c r="M113" i="80"/>
  <c r="J113"/>
  <c r="G113"/>
  <c r="D113"/>
  <c r="M120" i="81"/>
  <c r="J120"/>
  <c r="G120"/>
  <c r="D120"/>
  <c r="M112" i="82"/>
  <c r="J112"/>
  <c r="G112"/>
  <c r="D112"/>
  <c r="M114" i="83"/>
  <c r="J114"/>
  <c r="G114"/>
  <c r="D114"/>
  <c r="M114" i="84"/>
  <c r="J114"/>
  <c r="G114"/>
  <c r="D114"/>
  <c r="M114" i="86"/>
  <c r="J114"/>
  <c r="G114"/>
  <c r="D114"/>
  <c r="M112" i="85"/>
  <c r="J112"/>
  <c r="G112"/>
  <c r="D112"/>
  <c r="M112" i="87"/>
  <c r="J112"/>
  <c r="G112"/>
  <c r="D112"/>
  <c r="M112" i="88"/>
  <c r="J112"/>
  <c r="G112"/>
  <c r="D112"/>
  <c r="M129"/>
  <c r="J129"/>
  <c r="G129"/>
  <c r="D129"/>
  <c r="M129" i="87"/>
  <c r="J129"/>
  <c r="G129"/>
  <c r="D129"/>
  <c r="M129" i="85"/>
  <c r="J129"/>
  <c r="G129"/>
  <c r="D129"/>
  <c r="M131" i="86"/>
  <c r="J131"/>
  <c r="G131"/>
  <c r="D131"/>
  <c r="M131" i="84"/>
  <c r="J131"/>
  <c r="G131"/>
  <c r="D131"/>
  <c r="M131" i="83"/>
  <c r="J131"/>
  <c r="G131"/>
  <c r="D131"/>
  <c r="M129" i="82"/>
  <c r="J129"/>
  <c r="G129"/>
  <c r="D129"/>
  <c r="M137" i="81"/>
  <c r="J137"/>
  <c r="G137"/>
  <c r="D137"/>
  <c r="M130" i="80"/>
  <c r="J130"/>
  <c r="G130"/>
  <c r="D130"/>
  <c r="M129" i="79"/>
  <c r="J129"/>
  <c r="G129"/>
  <c r="D129"/>
  <c r="M131" i="78"/>
  <c r="J131"/>
  <c r="G131"/>
  <c r="D131"/>
  <c r="M130" i="77"/>
  <c r="J130"/>
  <c r="G130"/>
  <c r="D130"/>
  <c r="M131" i="76"/>
  <c r="J131"/>
  <c r="G131"/>
  <c r="D131"/>
  <c r="M130" i="89"/>
  <c r="J130"/>
  <c r="G130"/>
  <c r="D130"/>
  <c r="M130" i="75"/>
  <c r="J130"/>
  <c r="G130"/>
  <c r="D130"/>
  <c r="M138" i="74"/>
  <c r="J138"/>
  <c r="G138"/>
  <c r="D138"/>
  <c r="M133" i="73"/>
  <c r="J133"/>
  <c r="G133"/>
  <c r="D133"/>
  <c r="M129" i="72"/>
  <c r="J129"/>
  <c r="G129"/>
  <c r="D129"/>
  <c r="M129" i="71"/>
  <c r="J129"/>
  <c r="G129"/>
  <c r="D129"/>
  <c r="M129" i="70"/>
  <c r="J129"/>
  <c r="G129"/>
  <c r="D129"/>
  <c r="M133" i="69"/>
  <c r="J133"/>
  <c r="G133"/>
  <c r="D133"/>
  <c r="M129" i="68"/>
  <c r="J129"/>
  <c r="G129"/>
  <c r="D129"/>
  <c r="M129" i="67"/>
  <c r="J129"/>
  <c r="G129"/>
  <c r="D129"/>
  <c r="M129" i="65"/>
  <c r="J129"/>
  <c r="G129"/>
  <c r="D129"/>
  <c r="M131" i="28"/>
  <c r="J131"/>
  <c r="G131"/>
  <c r="D131"/>
  <c r="M132" i="27"/>
  <c r="J132"/>
  <c r="G132"/>
  <c r="D132"/>
  <c r="M134" i="26"/>
  <c r="J134"/>
  <c r="G134"/>
  <c r="D134"/>
  <c r="M131" i="25"/>
  <c r="J131"/>
  <c r="G131"/>
  <c r="D131"/>
  <c r="M131" i="24"/>
  <c r="J131"/>
  <c r="G131"/>
  <c r="D131"/>
  <c r="M133" i="22"/>
  <c r="J133"/>
  <c r="G133"/>
  <c r="D133"/>
  <c r="M129" i="21"/>
  <c r="J129"/>
  <c r="G129"/>
  <c r="D129"/>
  <c r="M133" i="40"/>
  <c r="J133"/>
  <c r="G133"/>
  <c r="D133"/>
  <c r="M129" i="39"/>
  <c r="J129"/>
  <c r="G129"/>
  <c r="D129"/>
  <c r="M133" i="38"/>
  <c r="J133"/>
  <c r="G133"/>
  <c r="D133"/>
  <c r="M133" i="37"/>
  <c r="J133"/>
  <c r="G133"/>
  <c r="D133"/>
  <c r="M129" i="36"/>
  <c r="J129"/>
  <c r="G129"/>
  <c r="D129"/>
  <c r="M129" i="35"/>
  <c r="J129"/>
  <c r="G129"/>
  <c r="D129"/>
  <c r="M129" i="34"/>
  <c r="J129"/>
  <c r="G129"/>
  <c r="D129"/>
  <c r="M132" i="33"/>
  <c r="J132"/>
  <c r="G132"/>
  <c r="D132"/>
  <c r="M130" i="32"/>
  <c r="J130"/>
  <c r="G130"/>
  <c r="D130"/>
  <c r="M134" i="31"/>
  <c r="J134"/>
  <c r="G134"/>
  <c r="D134"/>
  <c r="M133" i="30"/>
  <c r="J133"/>
  <c r="G133"/>
  <c r="D133"/>
  <c r="M137" i="29"/>
  <c r="J137"/>
  <c r="G137"/>
  <c r="D137"/>
  <c r="M134" i="43"/>
  <c r="J134"/>
  <c r="G134"/>
  <c r="D134"/>
  <c r="M130" i="42"/>
  <c r="J130"/>
  <c r="G130"/>
  <c r="D130"/>
  <c r="M129" i="90"/>
  <c r="J129"/>
  <c r="G129"/>
  <c r="D129"/>
  <c r="M131" i="41"/>
  <c r="J131"/>
  <c r="G131"/>
  <c r="D131"/>
  <c r="M135" i="47"/>
  <c r="J135"/>
  <c r="G135"/>
  <c r="D135"/>
  <c r="M131" i="46"/>
  <c r="J131"/>
  <c r="G131"/>
  <c r="D131"/>
  <c r="M133" i="45"/>
  <c r="J133"/>
  <c r="G133"/>
  <c r="D133"/>
  <c r="M133" i="44"/>
  <c r="J133"/>
  <c r="G133"/>
  <c r="D133"/>
  <c r="M129" i="64"/>
  <c r="J129"/>
  <c r="G129"/>
  <c r="D129"/>
  <c r="M129" i="63"/>
  <c r="J129"/>
  <c r="G129"/>
  <c r="D129"/>
  <c r="M131" i="62"/>
  <c r="J131"/>
  <c r="G131"/>
  <c r="D131"/>
  <c r="M130" i="61"/>
  <c r="J130"/>
  <c r="G130"/>
  <c r="D130"/>
  <c r="M131" i="60"/>
  <c r="J131"/>
  <c r="G131"/>
  <c r="D131"/>
  <c r="M130" i="59"/>
  <c r="J130"/>
  <c r="G130"/>
  <c r="D130"/>
  <c r="M130" i="58"/>
  <c r="J130"/>
  <c r="G130"/>
  <c r="D130"/>
  <c r="M129" i="57"/>
  <c r="J129"/>
  <c r="G129"/>
  <c r="D129"/>
  <c r="M132" i="56"/>
  <c r="J132"/>
  <c r="G132"/>
  <c r="D132"/>
  <c r="M131" i="55"/>
  <c r="J131"/>
  <c r="G131"/>
  <c r="D131"/>
  <c r="M129" i="54"/>
  <c r="J129"/>
  <c r="G129"/>
  <c r="D129"/>
  <c r="M129" i="53"/>
  <c r="J129"/>
  <c r="G129"/>
  <c r="D129"/>
  <c r="M133" i="52"/>
  <c r="J133"/>
  <c r="G133"/>
  <c r="D133"/>
  <c r="M143"/>
  <c r="J143"/>
  <c r="G143"/>
  <c r="D143"/>
  <c r="M139" i="53"/>
  <c r="J139"/>
  <c r="G139"/>
  <c r="D139"/>
  <c r="M139" i="54"/>
  <c r="J139"/>
  <c r="G139"/>
  <c r="D139"/>
  <c r="M141" i="55"/>
  <c r="J141"/>
  <c r="G141"/>
  <c r="D141"/>
  <c r="M142" i="56"/>
  <c r="J142"/>
  <c r="G142"/>
  <c r="D142"/>
  <c r="M139" i="57"/>
  <c r="J139"/>
  <c r="G139"/>
  <c r="D139"/>
  <c r="M140" i="58"/>
  <c r="J140"/>
  <c r="G140"/>
  <c r="D140"/>
  <c r="M140" i="59"/>
  <c r="J140"/>
  <c r="G140"/>
  <c r="D140"/>
  <c r="M141" i="60"/>
  <c r="J141"/>
  <c r="G141"/>
  <c r="D141"/>
  <c r="M140" i="61"/>
  <c r="J140"/>
  <c r="G140"/>
  <c r="D140"/>
  <c r="M141" i="62"/>
  <c r="J141"/>
  <c r="G141"/>
  <c r="D141"/>
  <c r="M139" i="63"/>
  <c r="J139"/>
  <c r="G139"/>
  <c r="D139"/>
  <c r="M139" i="64"/>
  <c r="J139"/>
  <c r="G139"/>
  <c r="D139"/>
  <c r="M143" i="44"/>
  <c r="J143"/>
  <c r="G143"/>
  <c r="D143"/>
  <c r="M143" i="45"/>
  <c r="J143"/>
  <c r="G143"/>
  <c r="D143"/>
  <c r="M141" i="46"/>
  <c r="J141"/>
  <c r="G141"/>
  <c r="D141"/>
  <c r="M145" i="47"/>
  <c r="J145"/>
  <c r="G145"/>
  <c r="D145"/>
  <c r="M142" i="41"/>
  <c r="J142"/>
  <c r="G142"/>
  <c r="D142"/>
  <c r="M139" i="90"/>
  <c r="J139"/>
  <c r="G139"/>
  <c r="D139"/>
  <c r="M140" i="42"/>
  <c r="J140"/>
  <c r="G140"/>
  <c r="D140"/>
  <c r="M144" i="43"/>
  <c r="J144"/>
  <c r="G144"/>
  <c r="D144"/>
  <c r="M147" i="29"/>
  <c r="J147"/>
  <c r="G147"/>
  <c r="D147"/>
  <c r="M143" i="30"/>
  <c r="J143"/>
  <c r="G143"/>
  <c r="D143"/>
  <c r="M144" i="31"/>
  <c r="J144"/>
  <c r="G144"/>
  <c r="D144"/>
  <c r="M140" i="32"/>
  <c r="J140"/>
  <c r="G140"/>
  <c r="D140"/>
  <c r="M142" i="33"/>
  <c r="J142"/>
  <c r="G142"/>
  <c r="D142"/>
  <c r="M139" i="34"/>
  <c r="J139"/>
  <c r="G139"/>
  <c r="D139"/>
  <c r="M139" i="35"/>
  <c r="J139"/>
  <c r="G139"/>
  <c r="D139"/>
  <c r="M139" i="36"/>
  <c r="J139"/>
  <c r="G139"/>
  <c r="D139"/>
  <c r="M143" i="37"/>
  <c r="J143"/>
  <c r="G143"/>
  <c r="D143"/>
  <c r="M143" i="38"/>
  <c r="J143"/>
  <c r="G143"/>
  <c r="D143"/>
  <c r="M139" i="39"/>
  <c r="J139"/>
  <c r="G139"/>
  <c r="D139"/>
  <c r="M143" i="40"/>
  <c r="J143"/>
  <c r="G143"/>
  <c r="D143"/>
  <c r="M139" i="21"/>
  <c r="J139"/>
  <c r="G139"/>
  <c r="D139"/>
  <c r="M143" i="22"/>
  <c r="J143"/>
  <c r="G143"/>
  <c r="D143"/>
  <c r="M141" i="24"/>
  <c r="J141"/>
  <c r="G141"/>
  <c r="D141"/>
  <c r="M141" i="25"/>
  <c r="J141"/>
  <c r="G141"/>
  <c r="D141"/>
  <c r="M144" i="26"/>
  <c r="J144"/>
  <c r="G144"/>
  <c r="D144"/>
  <c r="M142" i="27"/>
  <c r="J142"/>
  <c r="G142"/>
  <c r="D142"/>
  <c r="M141" i="28"/>
  <c r="J141"/>
  <c r="G141"/>
  <c r="D141"/>
  <c r="M139" i="65"/>
  <c r="J139"/>
  <c r="G139"/>
  <c r="D139"/>
  <c r="M139" i="67"/>
  <c r="J139"/>
  <c r="G139"/>
  <c r="D139"/>
  <c r="M139" i="68"/>
  <c r="J139"/>
  <c r="G139"/>
  <c r="D139"/>
  <c r="M143" i="69"/>
  <c r="J143"/>
  <c r="G143"/>
  <c r="D143"/>
  <c r="M139" i="70"/>
  <c r="J139"/>
  <c r="G139"/>
  <c r="D139"/>
  <c r="M139" i="71"/>
  <c r="J139"/>
  <c r="G139"/>
  <c r="D139"/>
  <c r="M139" i="72"/>
  <c r="J139"/>
  <c r="G139"/>
  <c r="D139"/>
  <c r="M143" i="73"/>
  <c r="J143"/>
  <c r="G143"/>
  <c r="D143"/>
  <c r="M148" i="74"/>
  <c r="J148"/>
  <c r="G148"/>
  <c r="D148"/>
  <c r="M140" i="75"/>
  <c r="J140"/>
  <c r="G140"/>
  <c r="D140"/>
  <c r="M142" i="89"/>
  <c r="J142"/>
  <c r="D142"/>
  <c r="M141" i="76"/>
  <c r="J141"/>
  <c r="G141"/>
  <c r="D141"/>
  <c r="M140" i="77"/>
  <c r="J140"/>
  <c r="G140"/>
  <c r="D140"/>
  <c r="M141" i="78"/>
  <c r="J141"/>
  <c r="G141"/>
  <c r="D141"/>
  <c r="M139" i="79"/>
  <c r="J139"/>
  <c r="G139"/>
  <c r="D139"/>
  <c r="M140" i="80"/>
  <c r="J140"/>
  <c r="G140"/>
  <c r="D140"/>
  <c r="M147" i="81"/>
  <c r="J147"/>
  <c r="G147"/>
  <c r="D147"/>
  <c r="M139" i="82"/>
  <c r="J139"/>
  <c r="G139"/>
  <c r="D139"/>
  <c r="M141" i="83"/>
  <c r="J141"/>
  <c r="G141"/>
  <c r="D141"/>
  <c r="M141" i="84"/>
  <c r="J141"/>
  <c r="G141"/>
  <c r="D141"/>
  <c r="M141" i="86"/>
  <c r="J141"/>
  <c r="G141"/>
  <c r="D141"/>
  <c r="M139" i="85"/>
  <c r="J139"/>
  <c r="G139"/>
  <c r="D139"/>
  <c r="M139" i="87"/>
  <c r="J139"/>
  <c r="G139"/>
  <c r="D139"/>
  <c r="M139" i="88"/>
  <c r="J139"/>
  <c r="G139"/>
  <c r="D139"/>
  <c r="M105"/>
  <c r="J105"/>
  <c r="G105"/>
  <c r="D105"/>
  <c r="M105" i="87"/>
  <c r="J105"/>
  <c r="G105"/>
  <c r="D105"/>
  <c r="M105" i="85"/>
  <c r="J105"/>
  <c r="G105"/>
  <c r="D105"/>
  <c r="M107" i="86"/>
  <c r="J107"/>
  <c r="G107"/>
  <c r="D107"/>
  <c r="M107" i="84"/>
  <c r="J107"/>
  <c r="G107"/>
  <c r="D107"/>
  <c r="M107" i="83"/>
  <c r="J107"/>
  <c r="G107"/>
  <c r="D107"/>
  <c r="M105" i="82"/>
  <c r="J105"/>
  <c r="G105"/>
  <c r="D105"/>
  <c r="M113" i="81"/>
  <c r="J113"/>
  <c r="G113"/>
  <c r="D113"/>
  <c r="M106" i="80"/>
  <c r="J106"/>
  <c r="G106"/>
  <c r="D106"/>
  <c r="M105" i="79"/>
  <c r="J105"/>
  <c r="G105"/>
  <c r="D105"/>
  <c r="M107" i="78"/>
  <c r="J107"/>
  <c r="G107"/>
  <c r="D107"/>
  <c r="M106" i="77"/>
  <c r="J106"/>
  <c r="G106"/>
  <c r="D106"/>
  <c r="M107" i="76"/>
  <c r="J107"/>
  <c r="G107"/>
  <c r="D107"/>
  <c r="M105" i="89"/>
  <c r="J105"/>
  <c r="G105"/>
  <c r="D105"/>
  <c r="M106" i="75"/>
  <c r="J106"/>
  <c r="G106"/>
  <c r="D106"/>
  <c r="M114" i="74"/>
  <c r="J114"/>
  <c r="G114"/>
  <c r="D114"/>
  <c r="M109" i="73"/>
  <c r="J109"/>
  <c r="G109"/>
  <c r="D109"/>
  <c r="M105" i="72"/>
  <c r="J105"/>
  <c r="G105"/>
  <c r="D105"/>
  <c r="M105" i="71"/>
  <c r="J105"/>
  <c r="G105"/>
  <c r="D105"/>
  <c r="M105" i="70"/>
  <c r="J105"/>
  <c r="G105"/>
  <c r="D105"/>
  <c r="M109" i="69"/>
  <c r="J109"/>
  <c r="G109"/>
  <c r="D109"/>
  <c r="M105" i="68"/>
  <c r="J105"/>
  <c r="G105"/>
  <c r="D105"/>
  <c r="M105" i="67"/>
  <c r="J105"/>
  <c r="G105"/>
  <c r="D105"/>
  <c r="M105" i="65"/>
  <c r="J105"/>
  <c r="G105"/>
  <c r="D105"/>
  <c r="M107" i="28"/>
  <c r="J107"/>
  <c r="G107"/>
  <c r="D107"/>
  <c r="M108" i="27"/>
  <c r="J108"/>
  <c r="G108"/>
  <c r="D108"/>
  <c r="M110" i="26"/>
  <c r="J110"/>
  <c r="G110"/>
  <c r="D110"/>
  <c r="M107" i="25"/>
  <c r="J107"/>
  <c r="G107"/>
  <c r="D107"/>
  <c r="M107" i="24"/>
  <c r="J107"/>
  <c r="G107"/>
  <c r="D107"/>
  <c r="M109" i="22"/>
  <c r="J109"/>
  <c r="G109"/>
  <c r="D109"/>
  <c r="M105" i="21"/>
  <c r="J105"/>
  <c r="G105"/>
  <c r="D105"/>
  <c r="M109" i="40"/>
  <c r="J109"/>
  <c r="G109"/>
  <c r="D109"/>
  <c r="M105" i="39"/>
  <c r="J105"/>
  <c r="G105"/>
  <c r="D105"/>
  <c r="M109" i="38"/>
  <c r="J109"/>
  <c r="G109"/>
  <c r="D109"/>
  <c r="M109" i="37"/>
  <c r="J109"/>
  <c r="G109"/>
  <c r="D109"/>
  <c r="M105" i="36"/>
  <c r="J105"/>
  <c r="G105"/>
  <c r="D105"/>
  <c r="M105" i="35"/>
  <c r="J105"/>
  <c r="G105"/>
  <c r="D105"/>
  <c r="M105" i="34"/>
  <c r="J105"/>
  <c r="G105"/>
  <c r="D105"/>
  <c r="M108" i="33"/>
  <c r="J108"/>
  <c r="G108"/>
  <c r="D108"/>
  <c r="M106" i="32"/>
  <c r="J106"/>
  <c r="G106"/>
  <c r="D106"/>
  <c r="M110" i="31"/>
  <c r="J110"/>
  <c r="G110"/>
  <c r="D110"/>
  <c r="M109" i="30"/>
  <c r="J109"/>
  <c r="G109"/>
  <c r="D109"/>
  <c r="M113" i="29"/>
  <c r="J113"/>
  <c r="G113"/>
  <c r="D113"/>
  <c r="M110" i="43"/>
  <c r="J110"/>
  <c r="G110"/>
  <c r="D110"/>
  <c r="M106" i="42"/>
  <c r="J106"/>
  <c r="G106"/>
  <c r="D106"/>
  <c r="M105" i="90"/>
  <c r="J105"/>
  <c r="G105"/>
  <c r="D105"/>
  <c r="M107" i="41"/>
  <c r="J107"/>
  <c r="G107"/>
  <c r="D107"/>
  <c r="M111" i="47"/>
  <c r="J111"/>
  <c r="G111"/>
  <c r="M107" i="46"/>
  <c r="J107"/>
  <c r="G107"/>
  <c r="D107"/>
  <c r="M109" i="45"/>
  <c r="J109"/>
  <c r="G109"/>
  <c r="D109"/>
  <c r="M109" i="44"/>
  <c r="J109"/>
  <c r="G109"/>
  <c r="D109"/>
  <c r="M105" i="64"/>
  <c r="J105"/>
  <c r="G105"/>
  <c r="D105"/>
  <c r="M105" i="63"/>
  <c r="J105"/>
  <c r="G105"/>
  <c r="D105"/>
  <c r="M107" i="62"/>
  <c r="J107"/>
  <c r="G107"/>
  <c r="D107"/>
  <c r="M106" i="61"/>
  <c r="J106"/>
  <c r="G106"/>
  <c r="D106"/>
  <c r="M107" i="60"/>
  <c r="J107"/>
  <c r="G107"/>
  <c r="D107"/>
  <c r="M106" i="59"/>
  <c r="J106"/>
  <c r="G106"/>
  <c r="D106"/>
  <c r="M106" i="58"/>
  <c r="J106"/>
  <c r="G106"/>
  <c r="D106"/>
  <c r="M105" i="57"/>
  <c r="J105"/>
  <c r="G105"/>
  <c r="D105"/>
  <c r="M108" i="56"/>
  <c r="J108"/>
  <c r="G108"/>
  <c r="D108"/>
  <c r="M107" i="55"/>
  <c r="J107"/>
  <c r="G107"/>
  <c r="D107"/>
  <c r="M105" i="54"/>
  <c r="J105"/>
  <c r="G105"/>
  <c r="D105"/>
  <c r="M105" i="53"/>
  <c r="J105"/>
  <c r="G105"/>
  <c r="D105"/>
  <c r="M109" i="52"/>
  <c r="J109"/>
  <c r="G109"/>
  <c r="D109"/>
  <c r="M96"/>
  <c r="J96"/>
  <c r="G96"/>
  <c r="D96"/>
  <c r="M92" i="53"/>
  <c r="J92"/>
  <c r="G92"/>
  <c r="D92"/>
  <c r="M92" i="54"/>
  <c r="J92"/>
  <c r="G92"/>
  <c r="D92"/>
  <c r="M94" i="55"/>
  <c r="J94"/>
  <c r="G94"/>
  <c r="D94"/>
  <c r="M95" i="56"/>
  <c r="J95"/>
  <c r="G95"/>
  <c r="D95"/>
  <c r="M92" i="57"/>
  <c r="J92"/>
  <c r="G92"/>
  <c r="D92"/>
  <c r="M93" i="58"/>
  <c r="J93"/>
  <c r="G93"/>
  <c r="D93"/>
  <c r="M93" i="59"/>
  <c r="J93"/>
  <c r="G93"/>
  <c r="D93"/>
  <c r="M94" i="60"/>
  <c r="J94"/>
  <c r="G94"/>
  <c r="D94"/>
  <c r="M93" i="61"/>
  <c r="J93"/>
  <c r="G93"/>
  <c r="D93"/>
  <c r="M94" i="62"/>
  <c r="J94"/>
  <c r="G94"/>
  <c r="D94"/>
  <c r="M92" i="63"/>
  <c r="J92"/>
  <c r="G92"/>
  <c r="D92"/>
  <c r="M92" i="64"/>
  <c r="J92"/>
  <c r="G92"/>
  <c r="D92"/>
  <c r="M96" i="44"/>
  <c r="J96"/>
  <c r="G96"/>
  <c r="D96"/>
  <c r="M96" i="45"/>
  <c r="J96"/>
  <c r="G96"/>
  <c r="D96"/>
  <c r="M94" i="46"/>
  <c r="J94"/>
  <c r="G94"/>
  <c r="D94"/>
  <c r="M98" i="47"/>
  <c r="J98"/>
  <c r="G98"/>
  <c r="D98"/>
  <c r="M94" i="41"/>
  <c r="J94"/>
  <c r="G94"/>
  <c r="D94"/>
  <c r="M92" i="90"/>
  <c r="J92"/>
  <c r="G92"/>
  <c r="D92"/>
  <c r="M93" i="42"/>
  <c r="J93"/>
  <c r="G93"/>
  <c r="D93"/>
  <c r="M97" i="43"/>
  <c r="J97"/>
  <c r="G97"/>
  <c r="D97"/>
  <c r="M100" i="29"/>
  <c r="J100"/>
  <c r="G100"/>
  <c r="D100"/>
  <c r="M96" i="30"/>
  <c r="J96"/>
  <c r="G96"/>
  <c r="D96"/>
  <c r="M97" i="31"/>
  <c r="J97"/>
  <c r="G97"/>
  <c r="D97"/>
  <c r="M93" i="32"/>
  <c r="J93"/>
  <c r="G93"/>
  <c r="D93"/>
  <c r="M95" i="33"/>
  <c r="J95"/>
  <c r="G95"/>
  <c r="M92" i="34"/>
  <c r="J92"/>
  <c r="G92"/>
  <c r="D92"/>
  <c r="M92" i="35"/>
  <c r="J92"/>
  <c r="G92"/>
  <c r="D92"/>
  <c r="M92" i="36"/>
  <c r="J92"/>
  <c r="G92"/>
  <c r="D92"/>
  <c r="M96" i="37"/>
  <c r="J96"/>
  <c r="G96"/>
  <c r="D96"/>
  <c r="M96" i="38"/>
  <c r="J96"/>
  <c r="G96"/>
  <c r="D96"/>
  <c r="M92" i="39"/>
  <c r="J92"/>
  <c r="G92"/>
  <c r="D92"/>
  <c r="M96" i="40"/>
  <c r="J96"/>
  <c r="G96"/>
  <c r="D96"/>
  <c r="M92" i="21"/>
  <c r="J92"/>
  <c r="G92"/>
  <c r="D92"/>
  <c r="M96" i="22"/>
  <c r="J96"/>
  <c r="G96"/>
  <c r="D96"/>
  <c r="M94" i="24"/>
  <c r="J94"/>
  <c r="G94"/>
  <c r="D94"/>
  <c r="M94" i="25"/>
  <c r="J94"/>
  <c r="G94"/>
  <c r="D94"/>
  <c r="M96" i="26"/>
  <c r="J96"/>
  <c r="G96"/>
  <c r="D96"/>
  <c r="M94" i="27"/>
  <c r="J94"/>
  <c r="G94"/>
  <c r="D94"/>
  <c r="M94" i="28"/>
  <c r="J94"/>
  <c r="G94"/>
  <c r="D94"/>
  <c r="M92" i="65"/>
  <c r="J92"/>
  <c r="G92"/>
  <c r="D92"/>
  <c r="M92" i="67"/>
  <c r="J92"/>
  <c r="G92"/>
  <c r="D92"/>
  <c r="M92" i="68"/>
  <c r="J92"/>
  <c r="G92"/>
  <c r="D92"/>
  <c r="M96" i="69"/>
  <c r="J96"/>
  <c r="G96"/>
  <c r="D96"/>
  <c r="M92" i="70"/>
  <c r="J92"/>
  <c r="G92"/>
  <c r="D92"/>
  <c r="M92" i="71"/>
  <c r="J92"/>
  <c r="G92"/>
  <c r="D92"/>
  <c r="M92" i="72"/>
  <c r="J92"/>
  <c r="G92"/>
  <c r="D92"/>
  <c r="M96" i="73"/>
  <c r="J96"/>
  <c r="G96"/>
  <c r="D96"/>
  <c r="M100" i="74"/>
  <c r="J100"/>
  <c r="G100"/>
  <c r="D100"/>
  <c r="M93" i="75"/>
  <c r="J93"/>
  <c r="G93"/>
  <c r="D93"/>
  <c r="M92" i="89"/>
  <c r="J92"/>
  <c r="G92"/>
  <c r="D92"/>
  <c r="M94" i="76"/>
  <c r="J94"/>
  <c r="G94"/>
  <c r="D94"/>
  <c r="M93" i="77"/>
  <c r="J93"/>
  <c r="G93"/>
  <c r="D93"/>
  <c r="M94" i="78"/>
  <c r="J94"/>
  <c r="G94"/>
  <c r="D94"/>
  <c r="M92" i="79"/>
  <c r="J92"/>
  <c r="G92"/>
  <c r="D92"/>
  <c r="M93" i="80"/>
  <c r="J93"/>
  <c r="G93"/>
  <c r="D93"/>
  <c r="M100" i="81"/>
  <c r="J100"/>
  <c r="G100"/>
  <c r="D100"/>
  <c r="M92" i="82"/>
  <c r="J92"/>
  <c r="G92"/>
  <c r="D92"/>
  <c r="M94" i="83"/>
  <c r="J94"/>
  <c r="G94"/>
  <c r="D94"/>
  <c r="M94" i="84"/>
  <c r="J94"/>
  <c r="G94"/>
  <c r="D94"/>
  <c r="M94" i="86"/>
  <c r="G94"/>
  <c r="D94"/>
  <c r="M92" i="85"/>
  <c r="J92"/>
  <c r="G92"/>
  <c r="D92"/>
  <c r="M92" i="87"/>
  <c r="J92"/>
  <c r="G92"/>
  <c r="D92"/>
  <c r="M92" i="88"/>
  <c r="J92"/>
  <c r="G92"/>
  <c r="D92"/>
  <c r="M68"/>
  <c r="J68"/>
  <c r="G68"/>
  <c r="D68"/>
  <c r="M68" i="87"/>
  <c r="J68"/>
  <c r="G68"/>
  <c r="D68"/>
  <c r="M68" i="85"/>
  <c r="J68"/>
  <c r="G68"/>
  <c r="D68"/>
  <c r="M70" i="86"/>
  <c r="J70"/>
  <c r="G70"/>
  <c r="D70"/>
  <c r="M70" i="84"/>
  <c r="J70"/>
  <c r="G70"/>
  <c r="D70"/>
  <c r="M70" i="83"/>
  <c r="J70"/>
  <c r="G70"/>
  <c r="D70"/>
  <c r="M68" i="82"/>
  <c r="J68"/>
  <c r="G68"/>
  <c r="D68"/>
  <c r="M76" i="81"/>
  <c r="J76"/>
  <c r="G76"/>
  <c r="D76"/>
  <c r="M69" i="80"/>
  <c r="J69"/>
  <c r="G69"/>
  <c r="D69"/>
  <c r="M68" i="79"/>
  <c r="J68"/>
  <c r="G68"/>
  <c r="D68"/>
  <c r="M70" i="78"/>
  <c r="J70"/>
  <c r="G70"/>
  <c r="D70"/>
  <c r="M69" i="77"/>
  <c r="J69"/>
  <c r="G69"/>
  <c r="D69"/>
  <c r="M70" i="76"/>
  <c r="J70"/>
  <c r="G70"/>
  <c r="D70"/>
  <c r="M68" i="89"/>
  <c r="J68"/>
  <c r="G68"/>
  <c r="D68"/>
  <c r="M69" i="75"/>
  <c r="J69"/>
  <c r="G69"/>
  <c r="D69"/>
  <c r="M74" i="74"/>
  <c r="J74"/>
  <c r="G74"/>
  <c r="D74"/>
  <c r="M72" i="73"/>
  <c r="J72"/>
  <c r="G72"/>
  <c r="D72"/>
  <c r="M68" i="72"/>
  <c r="J68"/>
  <c r="G68"/>
  <c r="D68"/>
  <c r="M68" i="71"/>
  <c r="J68"/>
  <c r="G68"/>
  <c r="D68"/>
  <c r="M68" i="70"/>
  <c r="J68"/>
  <c r="G68"/>
  <c r="D68"/>
  <c r="M72" i="69"/>
  <c r="J72"/>
  <c r="G72"/>
  <c r="D72"/>
  <c r="M68" i="68"/>
  <c r="J68"/>
  <c r="G68"/>
  <c r="D68"/>
  <c r="M68" i="67"/>
  <c r="J68"/>
  <c r="G68"/>
  <c r="D68"/>
  <c r="M68" i="65"/>
  <c r="J68"/>
  <c r="G68"/>
  <c r="D68"/>
  <c r="M70" i="28"/>
  <c r="J70"/>
  <c r="G70"/>
  <c r="D70"/>
  <c r="M70" i="27"/>
  <c r="J70"/>
  <c r="G70"/>
  <c r="D70"/>
  <c r="M72" i="26"/>
  <c r="J72"/>
  <c r="G72"/>
  <c r="D72"/>
  <c r="M70" i="25"/>
  <c r="J70"/>
  <c r="G70"/>
  <c r="D70"/>
  <c r="M70" i="24"/>
  <c r="J70"/>
  <c r="G70"/>
  <c r="D70"/>
  <c r="M72" i="22"/>
  <c r="J72"/>
  <c r="G72"/>
  <c r="D72"/>
  <c r="M68" i="21"/>
  <c r="J68"/>
  <c r="G68"/>
  <c r="D68"/>
  <c r="M72" i="40"/>
  <c r="J72"/>
  <c r="G72"/>
  <c r="D72"/>
  <c r="M68" i="39"/>
  <c r="J68"/>
  <c r="G68"/>
  <c r="D68"/>
  <c r="M72" i="38"/>
  <c r="J72"/>
  <c r="G72"/>
  <c r="D72"/>
  <c r="M72" i="37"/>
  <c r="J72"/>
  <c r="G72"/>
  <c r="D72"/>
  <c r="M68" i="36"/>
  <c r="J68"/>
  <c r="G68"/>
  <c r="D68"/>
  <c r="M68" i="35"/>
  <c r="J68"/>
  <c r="G68"/>
  <c r="D68"/>
  <c r="M68" i="34"/>
  <c r="J68"/>
  <c r="G68"/>
  <c r="D68"/>
  <c r="M71" i="33"/>
  <c r="J71"/>
  <c r="G71"/>
  <c r="D71"/>
  <c r="M69" i="32"/>
  <c r="J69"/>
  <c r="G69"/>
  <c r="D69"/>
  <c r="M73" i="31"/>
  <c r="J73"/>
  <c r="G73"/>
  <c r="D73"/>
  <c r="M72" i="30"/>
  <c r="J72"/>
  <c r="G72"/>
  <c r="D72"/>
  <c r="M74" i="29"/>
  <c r="J74"/>
  <c r="G74"/>
  <c r="D74"/>
  <c r="M71" i="43"/>
  <c r="J71"/>
  <c r="G71"/>
  <c r="D71"/>
  <c r="M69" i="42"/>
  <c r="J69"/>
  <c r="G69"/>
  <c r="D69"/>
  <c r="M68" i="90"/>
  <c r="J68"/>
  <c r="G68"/>
  <c r="D68"/>
  <c r="M70" i="41"/>
  <c r="J70"/>
  <c r="G70"/>
  <c r="D70"/>
  <c r="M74" i="47"/>
  <c r="J74"/>
  <c r="D74"/>
  <c r="M70" i="46"/>
  <c r="J70"/>
  <c r="G70"/>
  <c r="D70"/>
  <c r="M72" i="45"/>
  <c r="J72"/>
  <c r="G72"/>
  <c r="M72" i="44"/>
  <c r="J72"/>
  <c r="G72"/>
  <c r="D72"/>
  <c r="M68" i="64"/>
  <c r="J68"/>
  <c r="G68"/>
  <c r="D68"/>
  <c r="M68" i="63"/>
  <c r="J68"/>
  <c r="G68"/>
  <c r="D68"/>
  <c r="M70" i="62"/>
  <c r="J70"/>
  <c r="G70"/>
  <c r="D70"/>
  <c r="M69" i="61"/>
  <c r="J69"/>
  <c r="G69"/>
  <c r="D69"/>
  <c r="M70" i="60"/>
  <c r="J70"/>
  <c r="G70"/>
  <c r="D70"/>
  <c r="M69" i="59"/>
  <c r="J69"/>
  <c r="G69"/>
  <c r="D69"/>
  <c r="M69" i="58"/>
  <c r="J69"/>
  <c r="G69"/>
  <c r="D69"/>
  <c r="M68" i="57"/>
  <c r="J68"/>
  <c r="G68"/>
  <c r="D68"/>
  <c r="M71" i="56"/>
  <c r="J71"/>
  <c r="G71"/>
  <c r="D71"/>
  <c r="M70" i="55"/>
  <c r="J70"/>
  <c r="G70"/>
  <c r="D70"/>
  <c r="M68" i="54"/>
  <c r="J68"/>
  <c r="G68"/>
  <c r="D68"/>
  <c r="M68" i="53"/>
  <c r="J68"/>
  <c r="G68"/>
  <c r="D68"/>
  <c r="M72" i="52"/>
  <c r="J72"/>
  <c r="G72"/>
  <c r="D72"/>
  <c r="M47"/>
  <c r="J47"/>
  <c r="G47"/>
  <c r="D47"/>
  <c r="M43" i="53"/>
  <c r="J43"/>
  <c r="G43"/>
  <c r="D43"/>
  <c r="M43" i="54"/>
  <c r="J43"/>
  <c r="G43"/>
  <c r="D43"/>
  <c r="M45" i="55"/>
  <c r="J45"/>
  <c r="G45"/>
  <c r="D45"/>
  <c r="M46" i="56"/>
  <c r="J46"/>
  <c r="G46"/>
  <c r="D46"/>
  <c r="M43" i="57"/>
  <c r="J43"/>
  <c r="G43"/>
  <c r="D43"/>
  <c r="M44" i="58"/>
  <c r="J44"/>
  <c r="G44"/>
  <c r="D44"/>
  <c r="M44" i="59"/>
  <c r="J44"/>
  <c r="G44"/>
  <c r="D44"/>
  <c r="M43" i="60"/>
  <c r="J43"/>
  <c r="G43"/>
  <c r="D43"/>
  <c r="M44" i="61"/>
  <c r="J44"/>
  <c r="G44"/>
  <c r="D44"/>
  <c r="M45" i="62"/>
  <c r="J45"/>
  <c r="G45"/>
  <c r="D45"/>
  <c r="M43" i="63"/>
  <c r="J43"/>
  <c r="G43"/>
  <c r="D43"/>
  <c r="M43" i="64"/>
  <c r="J43"/>
  <c r="G43"/>
  <c r="D43"/>
  <c r="M45" i="44"/>
  <c r="J45"/>
  <c r="G45"/>
  <c r="D45"/>
  <c r="M46" i="45"/>
  <c r="J46"/>
  <c r="G46"/>
  <c r="D46"/>
  <c r="M45" i="46"/>
  <c r="J45"/>
  <c r="G45"/>
  <c r="D45"/>
  <c r="M45" i="41"/>
  <c r="J45"/>
  <c r="G45"/>
  <c r="D45"/>
  <c r="M43" i="90"/>
  <c r="J43"/>
  <c r="G43"/>
  <c r="D43"/>
  <c r="M44" i="42"/>
  <c r="J44"/>
  <c r="G44"/>
  <c r="D44"/>
  <c r="M44" i="43"/>
  <c r="J44"/>
  <c r="G44"/>
  <c r="D44"/>
  <c r="M47" i="29"/>
  <c r="J47"/>
  <c r="G47"/>
  <c r="D47"/>
  <c r="M47" i="30"/>
  <c r="G47"/>
  <c r="D47"/>
  <c r="M48" i="31"/>
  <c r="J48"/>
  <c r="G48"/>
  <c r="D48"/>
  <c r="M44" i="32"/>
  <c r="J44"/>
  <c r="G44"/>
  <c r="D44"/>
  <c r="M46" i="33"/>
  <c r="J46"/>
  <c r="G46"/>
  <c r="M43" i="34"/>
  <c r="J43"/>
  <c r="G43"/>
  <c r="D43"/>
  <c r="M43" i="35"/>
  <c r="J43"/>
  <c r="G43"/>
  <c r="D43"/>
  <c r="M43" i="36"/>
  <c r="J43"/>
  <c r="G43"/>
  <c r="M45" i="38"/>
  <c r="J45"/>
  <c r="G45"/>
  <c r="D45"/>
  <c r="M43" i="39"/>
  <c r="J43"/>
  <c r="G43"/>
  <c r="D43"/>
  <c r="M43" i="21"/>
  <c r="J43"/>
  <c r="G43"/>
  <c r="D43"/>
  <c r="M47" i="22"/>
  <c r="J47"/>
  <c r="G47"/>
  <c r="D47"/>
  <c r="M45" i="24"/>
  <c r="J45"/>
  <c r="G45"/>
  <c r="D45"/>
  <c r="M45" i="25"/>
  <c r="J45"/>
  <c r="G45"/>
  <c r="D45"/>
  <c r="M47" i="26"/>
  <c r="J47"/>
  <c r="G47"/>
  <c r="D47"/>
  <c r="M45" i="27"/>
  <c r="J45"/>
  <c r="G45"/>
  <c r="D45"/>
  <c r="M45" i="28"/>
  <c r="J45"/>
  <c r="G45"/>
  <c r="D45"/>
  <c r="M43" i="65"/>
  <c r="J43"/>
  <c r="G43"/>
  <c r="D43"/>
  <c r="M45" i="66"/>
  <c r="J45"/>
  <c r="G45"/>
  <c r="D45"/>
  <c r="M43" i="67"/>
  <c r="J43"/>
  <c r="G43"/>
  <c r="D43"/>
  <c r="M43" i="68"/>
  <c r="J43"/>
  <c r="G43"/>
  <c r="D43"/>
  <c r="M43" i="70"/>
  <c r="J43"/>
  <c r="G43"/>
  <c r="D43"/>
  <c r="M43" i="71"/>
  <c r="J43"/>
  <c r="G43"/>
  <c r="D43"/>
  <c r="M43" i="72"/>
  <c r="J43"/>
  <c r="G43"/>
  <c r="D43"/>
  <c r="M44" i="75"/>
  <c r="J44"/>
  <c r="G44"/>
  <c r="D44"/>
  <c r="M43" i="89"/>
  <c r="J43"/>
  <c r="G43"/>
  <c r="D43"/>
  <c r="M44" i="77"/>
  <c r="J44"/>
  <c r="G44"/>
  <c r="D44"/>
  <c r="M45" i="78"/>
  <c r="J45"/>
  <c r="G45"/>
  <c r="D45"/>
  <c r="M43" i="79"/>
  <c r="J43"/>
  <c r="G43"/>
  <c r="D43"/>
  <c r="M44" i="80"/>
  <c r="J44"/>
  <c r="G44"/>
  <c r="D44"/>
  <c r="M51" i="81"/>
  <c r="J51"/>
  <c r="G51"/>
  <c r="D51"/>
  <c r="M43" i="82"/>
  <c r="J43"/>
  <c r="G43"/>
  <c r="D43"/>
  <c r="M45" i="83"/>
  <c r="J45"/>
  <c r="G45"/>
  <c r="D45"/>
  <c r="M43" i="85"/>
  <c r="J43"/>
  <c r="G43"/>
  <c r="D43"/>
  <c r="M45" i="86"/>
  <c r="J45"/>
  <c r="G45"/>
  <c r="D45"/>
  <c r="M43" i="87"/>
  <c r="J43"/>
  <c r="G43"/>
  <c r="D43"/>
  <c r="M43" i="88"/>
  <c r="J43"/>
  <c r="G43"/>
  <c r="D43"/>
  <c r="M149"/>
  <c r="J149"/>
  <c r="G149"/>
  <c r="D149"/>
  <c r="M149" i="87"/>
  <c r="K151" s="1"/>
  <c r="J149"/>
  <c r="G149"/>
  <c r="E151" s="1"/>
  <c r="D149"/>
  <c r="B151" s="1"/>
  <c r="M149" i="85"/>
  <c r="J149"/>
  <c r="G149"/>
  <c r="D149"/>
  <c r="B151" s="1"/>
  <c r="M151" i="86"/>
  <c r="J151"/>
  <c r="H153" s="1"/>
  <c r="G151"/>
  <c r="D151"/>
  <c r="B153" s="1"/>
  <c r="M151" i="84"/>
  <c r="J151"/>
  <c r="G151"/>
  <c r="D151"/>
  <c r="M151" i="83"/>
  <c r="K153" s="1"/>
  <c r="J151"/>
  <c r="G151"/>
  <c r="E153" s="1"/>
  <c r="D151"/>
  <c r="M149" i="82"/>
  <c r="K151" s="1"/>
  <c r="J149"/>
  <c r="G149"/>
  <c r="E151" s="1"/>
  <c r="D149"/>
  <c r="B151" s="1"/>
  <c r="M157" i="81"/>
  <c r="J157"/>
  <c r="H159" s="1"/>
  <c r="G157"/>
  <c r="D157"/>
  <c r="B159" s="1"/>
  <c r="M150" i="80"/>
  <c r="K152" s="1"/>
  <c r="J150"/>
  <c r="H152" s="1"/>
  <c r="G150"/>
  <c r="E152" s="1"/>
  <c r="D150"/>
  <c r="B152" s="1"/>
  <c r="M149" i="79"/>
  <c r="K151" s="1"/>
  <c r="J149"/>
  <c r="H151" s="1"/>
  <c r="G149"/>
  <c r="E151" s="1"/>
  <c r="D149"/>
  <c r="B151" s="1"/>
  <c r="M151" i="78"/>
  <c r="K153" s="1"/>
  <c r="J151"/>
  <c r="H153" s="1"/>
  <c r="G151"/>
  <c r="E153" s="1"/>
  <c r="D151"/>
  <c r="B153" s="1"/>
  <c r="M150" i="77"/>
  <c r="K152" s="1"/>
  <c r="J150"/>
  <c r="H152" s="1"/>
  <c r="G150"/>
  <c r="E152" s="1"/>
  <c r="D150"/>
  <c r="B152" s="1"/>
  <c r="M151" i="76"/>
  <c r="J151"/>
  <c r="H153" s="1"/>
  <c r="G151"/>
  <c r="D151"/>
  <c r="B153" s="1"/>
  <c r="M152" i="89"/>
  <c r="J152"/>
  <c r="H154" s="1"/>
  <c r="D152"/>
  <c r="M150" i="75"/>
  <c r="K152" s="1"/>
  <c r="J150"/>
  <c r="H152" s="1"/>
  <c r="G150"/>
  <c r="E152" s="1"/>
  <c r="D150"/>
  <c r="B152" s="1"/>
  <c r="M158" i="74"/>
  <c r="K160" s="1"/>
  <c r="J158"/>
  <c r="H160" s="1"/>
  <c r="G158"/>
  <c r="E160" s="1"/>
  <c r="D158"/>
  <c r="B160" s="1"/>
  <c r="M153" i="73"/>
  <c r="J153"/>
  <c r="G153"/>
  <c r="D153"/>
  <c r="M149" i="72"/>
  <c r="K151" s="1"/>
  <c r="J149"/>
  <c r="H151" s="1"/>
  <c r="G149"/>
  <c r="E151" s="1"/>
  <c r="D149"/>
  <c r="B151" s="1"/>
  <c r="M149" i="71"/>
  <c r="J149"/>
  <c r="H151" s="1"/>
  <c r="G149"/>
  <c r="D149"/>
  <c r="B151" s="1"/>
  <c r="M149" i="70"/>
  <c r="J149"/>
  <c r="G149"/>
  <c r="D149"/>
  <c r="M153" i="69"/>
  <c r="K155" s="1"/>
  <c r="J153"/>
  <c r="H155" s="1"/>
  <c r="G153"/>
  <c r="E155" s="1"/>
  <c r="D153"/>
  <c r="B155" s="1"/>
  <c r="M149" i="68"/>
  <c r="K151" s="1"/>
  <c r="J149"/>
  <c r="H151" s="1"/>
  <c r="G149"/>
  <c r="E151" s="1"/>
  <c r="D149"/>
  <c r="B151" s="1"/>
  <c r="M149" i="67"/>
  <c r="K151" s="1"/>
  <c r="J149"/>
  <c r="G149"/>
  <c r="E151" s="1"/>
  <c r="D149"/>
  <c r="M149" i="65"/>
  <c r="K151" s="1"/>
  <c r="J149"/>
  <c r="H151" s="1"/>
  <c r="G149"/>
  <c r="E151" s="1"/>
  <c r="D149"/>
  <c r="B151" s="1"/>
  <c r="M151" i="28"/>
  <c r="K153" s="1"/>
  <c r="J151"/>
  <c r="H153" s="1"/>
  <c r="G151"/>
  <c r="E153" s="1"/>
  <c r="D151"/>
  <c r="B153" s="1"/>
  <c r="M152" i="27"/>
  <c r="K154" s="1"/>
  <c r="J152"/>
  <c r="H154" s="1"/>
  <c r="G152"/>
  <c r="E154" s="1"/>
  <c r="D152"/>
  <c r="B154" s="1"/>
  <c r="M154" i="26"/>
  <c r="J154"/>
  <c r="G154"/>
  <c r="D154"/>
  <c r="M151" i="25"/>
  <c r="K153" s="1"/>
  <c r="J151"/>
  <c r="H153" s="1"/>
  <c r="G151"/>
  <c r="E153" s="1"/>
  <c r="D151"/>
  <c r="B153" s="1"/>
  <c r="M151" i="24"/>
  <c r="K153" s="1"/>
  <c r="J151"/>
  <c r="H153" s="1"/>
  <c r="G151"/>
  <c r="E153" s="1"/>
  <c r="D151"/>
  <c r="B153" s="1"/>
  <c r="M153" i="22"/>
  <c r="K155" s="1"/>
  <c r="J153"/>
  <c r="H155" s="1"/>
  <c r="G153"/>
  <c r="E155" s="1"/>
  <c r="D153"/>
  <c r="B155" s="1"/>
  <c r="M149" i="21"/>
  <c r="K151" s="1"/>
  <c r="J149"/>
  <c r="G149"/>
  <c r="E151" s="1"/>
  <c r="D149"/>
  <c r="M153" i="40"/>
  <c r="J153"/>
  <c r="H155" s="1"/>
  <c r="G153"/>
  <c r="D153"/>
  <c r="M149" i="39"/>
  <c r="J149"/>
  <c r="H151" s="1"/>
  <c r="G149"/>
  <c r="D149"/>
  <c r="B151" s="1"/>
  <c r="M153" i="38"/>
  <c r="K155" s="1"/>
  <c r="J153"/>
  <c r="H155" s="1"/>
  <c r="G153"/>
  <c r="E155" s="1"/>
  <c r="D153"/>
  <c r="M153" i="37"/>
  <c r="K155" s="1"/>
  <c r="J153"/>
  <c r="H155" s="1"/>
  <c r="G153"/>
  <c r="E155" s="1"/>
  <c r="D153"/>
  <c r="B155" s="1"/>
  <c r="M149" i="36"/>
  <c r="K151" s="1"/>
  <c r="J149"/>
  <c r="H151" s="1"/>
  <c r="G149"/>
  <c r="E151" s="1"/>
  <c r="D149"/>
  <c r="B151" s="1"/>
  <c r="M149" i="35"/>
  <c r="K151" s="1"/>
  <c r="J149"/>
  <c r="H151" s="1"/>
  <c r="G149"/>
  <c r="E151" s="1"/>
  <c r="D149"/>
  <c r="B151" s="1"/>
  <c r="M149" i="34"/>
  <c r="J149"/>
  <c r="H151" s="1"/>
  <c r="G149"/>
  <c r="D149"/>
  <c r="B151" s="1"/>
  <c r="M152" i="33"/>
  <c r="K154" s="1"/>
  <c r="J152"/>
  <c r="G152"/>
  <c r="E154" s="1"/>
  <c r="D152"/>
  <c r="M150" i="32"/>
  <c r="K152" s="1"/>
  <c r="J150"/>
  <c r="H152" s="1"/>
  <c r="G150"/>
  <c r="E152" s="1"/>
  <c r="D150"/>
  <c r="B152" s="1"/>
  <c r="M154" i="31"/>
  <c r="K156" s="1"/>
  <c r="J154"/>
  <c r="G154"/>
  <c r="E156" s="1"/>
  <c r="D154"/>
  <c r="M153" i="30"/>
  <c r="K155" s="1"/>
  <c r="J153"/>
  <c r="H155" s="1"/>
  <c r="G153"/>
  <c r="E155" s="1"/>
  <c r="D153"/>
  <c r="B155" s="1"/>
  <c r="M157" i="29"/>
  <c r="J157"/>
  <c r="H159" s="1"/>
  <c r="G157"/>
  <c r="D157"/>
  <c r="B159" s="1"/>
  <c r="M154" i="43"/>
  <c r="K156" s="1"/>
  <c r="J154"/>
  <c r="G154"/>
  <c r="E156" s="1"/>
  <c r="D154"/>
  <c r="M150" i="42"/>
  <c r="K152" s="1"/>
  <c r="J150"/>
  <c r="H152" s="1"/>
  <c r="G150"/>
  <c r="E152" s="1"/>
  <c r="D150"/>
  <c r="B152" s="1"/>
  <c r="M149" i="90"/>
  <c r="K151" s="1"/>
  <c r="J149"/>
  <c r="H151" s="1"/>
  <c r="G149"/>
  <c r="E151" s="1"/>
  <c r="D149"/>
  <c r="B151" s="1"/>
  <c r="M152" i="41"/>
  <c r="J152"/>
  <c r="G152"/>
  <c r="D152"/>
  <c r="M155" i="47"/>
  <c r="J155"/>
  <c r="G155"/>
  <c r="E157" s="1"/>
  <c r="D155"/>
  <c r="M151" i="46"/>
  <c r="J151"/>
  <c r="G151"/>
  <c r="D151"/>
  <c r="M153" i="45"/>
  <c r="K155" s="1"/>
  <c r="J153"/>
  <c r="H155" s="1"/>
  <c r="G153"/>
  <c r="E155" s="1"/>
  <c r="D153"/>
  <c r="B155" s="1"/>
  <c r="M153" i="44"/>
  <c r="K155" s="1"/>
  <c r="J153"/>
  <c r="H155" s="1"/>
  <c r="G153"/>
  <c r="E155" s="1"/>
  <c r="D153"/>
  <c r="B155" s="1"/>
  <c r="M149" i="64"/>
  <c r="K151" s="1"/>
  <c r="J149"/>
  <c r="H151" s="1"/>
  <c r="G149"/>
  <c r="E151" s="1"/>
  <c r="D149"/>
  <c r="B151" s="1"/>
  <c r="M149" i="63"/>
  <c r="J149"/>
  <c r="G149"/>
  <c r="D149"/>
  <c r="M152" i="62"/>
  <c r="K154" s="1"/>
  <c r="J152"/>
  <c r="H154" s="1"/>
  <c r="G152"/>
  <c r="E154" s="1"/>
  <c r="B154"/>
  <c r="M150" i="61"/>
  <c r="K152" s="1"/>
  <c r="J150"/>
  <c r="H152" s="1"/>
  <c r="G150"/>
  <c r="E152" s="1"/>
  <c r="D150"/>
  <c r="B152" s="1"/>
  <c r="M151" i="60"/>
  <c r="J151"/>
  <c r="H153" s="1"/>
  <c r="G151"/>
  <c r="D151"/>
  <c r="B153" s="1"/>
  <c r="M150" i="59"/>
  <c r="K152" s="1"/>
  <c r="J150"/>
  <c r="H152" s="1"/>
  <c r="G150"/>
  <c r="E152" s="1"/>
  <c r="D150"/>
  <c r="B152" s="1"/>
  <c r="M150" i="58"/>
  <c r="K152" s="1"/>
  <c r="J150"/>
  <c r="H152" s="1"/>
  <c r="G150"/>
  <c r="E152" s="1"/>
  <c r="D150"/>
  <c r="B152" s="1"/>
  <c r="M149" i="57"/>
  <c r="J149"/>
  <c r="G149"/>
  <c r="D149"/>
  <c r="M152" i="56"/>
  <c r="J152"/>
  <c r="G152"/>
  <c r="D152"/>
  <c r="M151" i="55"/>
  <c r="J151"/>
  <c r="H153" s="1"/>
  <c r="G151"/>
  <c r="D151"/>
  <c r="B153" s="1"/>
  <c r="M153" i="52"/>
  <c r="K155" s="1"/>
  <c r="J153"/>
  <c r="H155" s="1"/>
  <c r="G153"/>
  <c r="E155" s="1"/>
  <c r="D153"/>
  <c r="B155" s="1"/>
  <c r="M149" i="53"/>
  <c r="J149"/>
  <c r="G149"/>
  <c r="D149"/>
  <c r="M149" i="54"/>
  <c r="J149"/>
  <c r="G149"/>
  <c r="D149"/>
  <c r="K151" i="57"/>
  <c r="H151"/>
  <c r="E151"/>
  <c r="B151"/>
  <c r="K154" i="56"/>
  <c r="H154"/>
  <c r="E154"/>
  <c r="B154"/>
  <c r="K151" i="54"/>
  <c r="H151"/>
  <c r="E151"/>
  <c r="B151"/>
  <c r="K151" i="53"/>
  <c r="H151"/>
  <c r="E151"/>
  <c r="B151"/>
  <c r="M139" i="3"/>
  <c r="J139"/>
  <c r="G139"/>
  <c r="D139"/>
  <c r="M140" i="2"/>
  <c r="J140"/>
  <c r="G140"/>
  <c r="D140"/>
  <c r="M149" i="51"/>
  <c r="J149"/>
  <c r="G149"/>
  <c r="D149"/>
  <c r="M149" i="50"/>
  <c r="J149"/>
  <c r="G149"/>
  <c r="D149"/>
  <c r="M156" i="49"/>
  <c r="J156"/>
  <c r="G156"/>
  <c r="D156"/>
  <c r="M149" i="48"/>
  <c r="J149"/>
  <c r="G149"/>
  <c r="D149"/>
  <c r="M151" i="19"/>
  <c r="J151"/>
  <c r="G151"/>
  <c r="D151"/>
  <c r="M149" i="20"/>
  <c r="J149"/>
  <c r="G149"/>
  <c r="D149"/>
  <c r="M149" i="18"/>
  <c r="J149"/>
  <c r="G149"/>
  <c r="D149"/>
  <c r="M149" i="17"/>
  <c r="J149"/>
  <c r="G149"/>
  <c r="D149"/>
  <c r="M156" i="12"/>
  <c r="J156"/>
  <c r="G156"/>
  <c r="D156"/>
  <c r="M149" i="11"/>
  <c r="J149"/>
  <c r="G149"/>
  <c r="D149"/>
  <c r="M155" i="10"/>
  <c r="J155"/>
  <c r="G155"/>
  <c r="D155"/>
  <c r="M153" i="9"/>
  <c r="J153"/>
  <c r="G153"/>
  <c r="D153"/>
  <c r="M151" i="8"/>
  <c r="J151"/>
  <c r="G151"/>
  <c r="D151"/>
  <c r="M153" i="7"/>
  <c r="J153"/>
  <c r="G153"/>
  <c r="D153"/>
  <c r="M149" i="6"/>
  <c r="J149"/>
  <c r="G149"/>
  <c r="D149"/>
  <c r="M153" i="5"/>
  <c r="J153"/>
  <c r="G153"/>
  <c r="D153"/>
  <c r="M150" i="4"/>
  <c r="J150"/>
  <c r="G150"/>
  <c r="D150"/>
  <c r="M149" i="3"/>
  <c r="J149"/>
  <c r="G149"/>
  <c r="D149"/>
  <c r="M150" i="2"/>
  <c r="J150"/>
  <c r="G150"/>
  <c r="D150"/>
  <c r="M153" i="1"/>
  <c r="J153"/>
  <c r="G153"/>
  <c r="D153"/>
  <c r="M139" i="51"/>
  <c r="J139"/>
  <c r="G139"/>
  <c r="D139"/>
  <c r="M139" i="50"/>
  <c r="J139"/>
  <c r="G139"/>
  <c r="D139"/>
  <c r="M146" i="49"/>
  <c r="J146"/>
  <c r="G146"/>
  <c r="M139" i="48"/>
  <c r="J139"/>
  <c r="G139"/>
  <c r="D139"/>
  <c r="M141" i="19"/>
  <c r="J141"/>
  <c r="G141"/>
  <c r="D141"/>
  <c r="M139" i="20"/>
  <c r="J139"/>
  <c r="G139"/>
  <c r="D139"/>
  <c r="M139" i="18"/>
  <c r="J139"/>
  <c r="G139"/>
  <c r="D139"/>
  <c r="M139" i="17"/>
  <c r="J139"/>
  <c r="G139"/>
  <c r="D139"/>
  <c r="M146" i="12"/>
  <c r="J146"/>
  <c r="G146"/>
  <c r="D146"/>
  <c r="M139" i="11"/>
  <c r="J139"/>
  <c r="G139"/>
  <c r="D139"/>
  <c r="M143" i="9"/>
  <c r="J143"/>
  <c r="D143"/>
  <c r="M141" i="8"/>
  <c r="J141"/>
  <c r="G141"/>
  <c r="D141"/>
  <c r="M143" i="7"/>
  <c r="G143"/>
  <c r="D143"/>
  <c r="M139" i="6"/>
  <c r="J139"/>
  <c r="G139"/>
  <c r="D139"/>
  <c r="M143" i="5"/>
  <c r="J143"/>
  <c r="G143"/>
  <c r="D143"/>
  <c r="M140" i="4"/>
  <c r="J140"/>
  <c r="G140"/>
  <c r="D140"/>
  <c r="M143" i="1"/>
  <c r="J143"/>
  <c r="G143"/>
  <c r="D143"/>
  <c r="M129" i="51"/>
  <c r="J129"/>
  <c r="G129"/>
  <c r="D129"/>
  <c r="M129" i="50"/>
  <c r="J129"/>
  <c r="G129"/>
  <c r="D129"/>
  <c r="M135" i="49"/>
  <c r="J135"/>
  <c r="G135"/>
  <c r="D135"/>
  <c r="M129" i="48"/>
  <c r="J129"/>
  <c r="G129"/>
  <c r="D129"/>
  <c r="M131" i="19"/>
  <c r="J131"/>
  <c r="G131"/>
  <c r="D131"/>
  <c r="M129" i="20"/>
  <c r="J129"/>
  <c r="G129"/>
  <c r="D129"/>
  <c r="M129" i="18"/>
  <c r="J129"/>
  <c r="G129"/>
  <c r="D129"/>
  <c r="M129" i="17"/>
  <c r="J129"/>
  <c r="G129"/>
  <c r="D129"/>
  <c r="M136" i="12"/>
  <c r="J136"/>
  <c r="G136"/>
  <c r="D136"/>
  <c r="M129" i="11"/>
  <c r="J129"/>
  <c r="G129"/>
  <c r="D129"/>
  <c r="M133" i="10"/>
  <c r="J133"/>
  <c r="G133"/>
  <c r="D133"/>
  <c r="M132" i="9"/>
  <c r="J132"/>
  <c r="G132"/>
  <c r="D132"/>
  <c r="M131" i="8"/>
  <c r="J131"/>
  <c r="G131"/>
  <c r="D131"/>
  <c r="M132" i="7"/>
  <c r="J132"/>
  <c r="G132"/>
  <c r="D132"/>
  <c r="M129" i="6"/>
  <c r="J129"/>
  <c r="G129"/>
  <c r="D129"/>
  <c r="M133" i="5"/>
  <c r="J133"/>
  <c r="G133"/>
  <c r="D133"/>
  <c r="M129" i="4"/>
  <c r="J129"/>
  <c r="G129"/>
  <c r="D129"/>
  <c r="M129" i="3"/>
  <c r="J129"/>
  <c r="G129"/>
  <c r="D129"/>
  <c r="M129" i="2"/>
  <c r="J129"/>
  <c r="G129"/>
  <c r="D129"/>
  <c r="M133" i="1"/>
  <c r="J133"/>
  <c r="G133"/>
  <c r="D133"/>
  <c r="M124" i="51"/>
  <c r="J124"/>
  <c r="G124"/>
  <c r="D124"/>
  <c r="M124" i="50"/>
  <c r="J124"/>
  <c r="G124"/>
  <c r="D124"/>
  <c r="M130" i="49"/>
  <c r="J130"/>
  <c r="G130"/>
  <c r="D130"/>
  <c r="M124" i="48"/>
  <c r="J124"/>
  <c r="G124"/>
  <c r="D124"/>
  <c r="M126" i="19"/>
  <c r="J126"/>
  <c r="G126"/>
  <c r="D126"/>
  <c r="M124" i="20"/>
  <c r="J124"/>
  <c r="G124"/>
  <c r="D124"/>
  <c r="M124" i="18"/>
  <c r="J124"/>
  <c r="G124"/>
  <c r="D124"/>
  <c r="M124" i="17"/>
  <c r="J124"/>
  <c r="G124"/>
  <c r="D124"/>
  <c r="M130" i="12"/>
  <c r="J130"/>
  <c r="G130"/>
  <c r="D130"/>
  <c r="M124" i="11"/>
  <c r="J124"/>
  <c r="G124"/>
  <c r="D124"/>
  <c r="M128" i="10"/>
  <c r="J128"/>
  <c r="G128"/>
  <c r="D128"/>
  <c r="M127" i="9"/>
  <c r="J127"/>
  <c r="G127"/>
  <c r="D127"/>
  <c r="M126" i="8"/>
  <c r="G126"/>
  <c r="D126"/>
  <c r="M124" i="6"/>
  <c r="J124"/>
  <c r="G124"/>
  <c r="D124"/>
  <c r="M128" i="5"/>
  <c r="G128"/>
  <c r="D128"/>
  <c r="M124" i="4"/>
  <c r="J124"/>
  <c r="G124"/>
  <c r="D124"/>
  <c r="M124" i="3"/>
  <c r="J124"/>
  <c r="G124"/>
  <c r="D124"/>
  <c r="M124" i="2"/>
  <c r="J124"/>
  <c r="G124"/>
  <c r="D124"/>
  <c r="M116" i="51"/>
  <c r="J116"/>
  <c r="G116"/>
  <c r="D116"/>
  <c r="M116" i="50"/>
  <c r="J116"/>
  <c r="G116"/>
  <c r="D116"/>
  <c r="M122" i="49"/>
  <c r="J122"/>
  <c r="G122"/>
  <c r="D122"/>
  <c r="M116" i="48"/>
  <c r="J116"/>
  <c r="G116"/>
  <c r="D116"/>
  <c r="M118" i="19"/>
  <c r="J118"/>
  <c r="G118"/>
  <c r="D118"/>
  <c r="M116" i="20"/>
  <c r="J116"/>
  <c r="G116"/>
  <c r="D116"/>
  <c r="M116" i="18"/>
  <c r="J116"/>
  <c r="G116"/>
  <c r="D116"/>
  <c r="M116" i="17"/>
  <c r="J116"/>
  <c r="G116"/>
  <c r="D116"/>
  <c r="M122" i="12"/>
  <c r="J122"/>
  <c r="G122"/>
  <c r="D122"/>
  <c r="M116" i="11"/>
  <c r="J116"/>
  <c r="G116"/>
  <c r="D116"/>
  <c r="M120" i="10"/>
  <c r="J120"/>
  <c r="G120"/>
  <c r="D120"/>
  <c r="M118" i="9"/>
  <c r="J118"/>
  <c r="G118"/>
  <c r="D118"/>
  <c r="M118" i="8"/>
  <c r="J118"/>
  <c r="G118"/>
  <c r="D118"/>
  <c r="M118" i="7"/>
  <c r="J118"/>
  <c r="G118"/>
  <c r="D118"/>
  <c r="M116" i="6"/>
  <c r="J116"/>
  <c r="G116"/>
  <c r="D116"/>
  <c r="M120" i="5"/>
  <c r="J120"/>
  <c r="G120"/>
  <c r="D120"/>
  <c r="M116" i="4"/>
  <c r="J116"/>
  <c r="G116"/>
  <c r="D116"/>
  <c r="M116" i="3"/>
  <c r="J116"/>
  <c r="G116"/>
  <c r="D116"/>
  <c r="M116" i="2"/>
  <c r="J116"/>
  <c r="G116"/>
  <c r="D116"/>
  <c r="M119" i="1"/>
  <c r="J119"/>
  <c r="G119"/>
  <c r="D119"/>
  <c r="M112" i="51"/>
  <c r="J112"/>
  <c r="G112"/>
  <c r="D112"/>
  <c r="M112" i="50"/>
  <c r="J112"/>
  <c r="G112"/>
  <c r="D112"/>
  <c r="M118" i="49"/>
  <c r="J118"/>
  <c r="G118"/>
  <c r="D118"/>
  <c r="M112" i="48"/>
  <c r="J112"/>
  <c r="G112"/>
  <c r="D112"/>
  <c r="M114" i="19"/>
  <c r="G114"/>
  <c r="D114"/>
  <c r="M112" i="20"/>
  <c r="J112"/>
  <c r="G112"/>
  <c r="D112"/>
  <c r="M112" i="18"/>
  <c r="J112"/>
  <c r="G112"/>
  <c r="D112"/>
  <c r="M112" i="17"/>
  <c r="J112"/>
  <c r="G112"/>
  <c r="D112"/>
  <c r="M118" i="12"/>
  <c r="J118"/>
  <c r="G118"/>
  <c r="D118"/>
  <c r="M112" i="11"/>
  <c r="J112"/>
  <c r="G112"/>
  <c r="D112"/>
  <c r="M116" i="10"/>
  <c r="J116"/>
  <c r="G116"/>
  <c r="D116"/>
  <c r="M114" i="9"/>
  <c r="G114"/>
  <c r="D114"/>
  <c r="M114" i="8"/>
  <c r="J114"/>
  <c r="G114"/>
  <c r="D114"/>
  <c r="M114" i="7"/>
  <c r="G114"/>
  <c r="D114"/>
  <c r="M112" i="6"/>
  <c r="G112"/>
  <c r="D112"/>
  <c r="M116" i="5"/>
  <c r="G116"/>
  <c r="D116"/>
  <c r="M112" i="4"/>
  <c r="J112"/>
  <c r="G112"/>
  <c r="D112"/>
  <c r="M112" i="3"/>
  <c r="G112"/>
  <c r="D112"/>
  <c r="M112" i="2"/>
  <c r="J112"/>
  <c r="G112"/>
  <c r="D112"/>
  <c r="M115" i="1"/>
  <c r="J115"/>
  <c r="G115"/>
  <c r="D115"/>
  <c r="M105" i="51"/>
  <c r="J105"/>
  <c r="G105"/>
  <c r="D105"/>
  <c r="M105" i="50"/>
  <c r="J105"/>
  <c r="G105"/>
  <c r="D105"/>
  <c r="M111" i="49"/>
  <c r="J111"/>
  <c r="G111"/>
  <c r="D111"/>
  <c r="M105" i="48"/>
  <c r="J105"/>
  <c r="G105"/>
  <c r="D105"/>
  <c r="M107" i="19"/>
  <c r="J107"/>
  <c r="G107"/>
  <c r="D107"/>
  <c r="M105" i="20"/>
  <c r="J105"/>
  <c r="G105"/>
  <c r="D105"/>
  <c r="M105" i="18"/>
  <c r="J105"/>
  <c r="G105"/>
  <c r="D105"/>
  <c r="M105" i="17"/>
  <c r="J105"/>
  <c r="G105"/>
  <c r="D105"/>
  <c r="M111" i="12"/>
  <c r="J111"/>
  <c r="G111"/>
  <c r="D111"/>
  <c r="M105" i="11"/>
  <c r="J105"/>
  <c r="G105"/>
  <c r="D105"/>
  <c r="M109" i="10"/>
  <c r="J109"/>
  <c r="G109"/>
  <c r="D109"/>
  <c r="M107" i="9"/>
  <c r="J107"/>
  <c r="G107"/>
  <c r="D107"/>
  <c r="M107" i="8"/>
  <c r="J107"/>
  <c r="G107"/>
  <c r="D107"/>
  <c r="M107" i="7"/>
  <c r="J107"/>
  <c r="G107"/>
  <c r="D107"/>
  <c r="M105" i="6"/>
  <c r="J105"/>
  <c r="G105"/>
  <c r="D105"/>
  <c r="M109" i="5"/>
  <c r="J109"/>
  <c r="G109"/>
  <c r="D109"/>
  <c r="M105" i="4"/>
  <c r="J105"/>
  <c r="G105"/>
  <c r="D105"/>
  <c r="M105" i="3"/>
  <c r="J105"/>
  <c r="G105"/>
  <c r="D105"/>
  <c r="M105" i="2"/>
  <c r="J105"/>
  <c r="G105"/>
  <c r="D105"/>
  <c r="M108" i="1"/>
  <c r="J108"/>
  <c r="G108"/>
  <c r="D108"/>
  <c r="M92" i="51"/>
  <c r="J92"/>
  <c r="G92"/>
  <c r="D92"/>
  <c r="M92" i="50"/>
  <c r="J92"/>
  <c r="G92"/>
  <c r="D92"/>
  <c r="M98" i="49"/>
  <c r="J98"/>
  <c r="G98"/>
  <c r="D98"/>
  <c r="M92" i="48"/>
  <c r="J92"/>
  <c r="G92"/>
  <c r="D92"/>
  <c r="M94" i="19"/>
  <c r="J94"/>
  <c r="G94"/>
  <c r="D94"/>
  <c r="M92" i="20"/>
  <c r="J92"/>
  <c r="G92"/>
  <c r="D92"/>
  <c r="M92" i="18"/>
  <c r="J92"/>
  <c r="G92"/>
  <c r="D92"/>
  <c r="M92" i="17"/>
  <c r="J92"/>
  <c r="G92"/>
  <c r="D92"/>
  <c r="M98" i="12"/>
  <c r="J98"/>
  <c r="G98"/>
  <c r="D98"/>
  <c r="M92" i="11"/>
  <c r="J92"/>
  <c r="G92"/>
  <c r="D92"/>
  <c r="M96" i="10"/>
  <c r="J96"/>
  <c r="G96"/>
  <c r="D96"/>
  <c r="M94" i="9"/>
  <c r="J94"/>
  <c r="G94"/>
  <c r="D94"/>
  <c r="M94" i="7"/>
  <c r="J94"/>
  <c r="G94"/>
  <c r="D94"/>
  <c r="M92" i="6"/>
  <c r="J92"/>
  <c r="G92"/>
  <c r="D92"/>
  <c r="M92" i="4"/>
  <c r="J92"/>
  <c r="G92"/>
  <c r="D92"/>
  <c r="M92" i="3"/>
  <c r="J92"/>
  <c r="G92"/>
  <c r="D92"/>
  <c r="M92" i="2"/>
  <c r="J92"/>
  <c r="G92"/>
  <c r="D92"/>
  <c r="M95" i="1"/>
  <c r="J95"/>
  <c r="G95"/>
  <c r="D95"/>
  <c r="M68" i="51"/>
  <c r="J68"/>
  <c r="G68"/>
  <c r="D68"/>
  <c r="M68" i="50"/>
  <c r="J68"/>
  <c r="G68"/>
  <c r="D68"/>
  <c r="M74" i="49"/>
  <c r="J74"/>
  <c r="G74"/>
  <c r="D74"/>
  <c r="M68" i="48"/>
  <c r="J68"/>
  <c r="G68"/>
  <c r="D68"/>
  <c r="M70" i="19"/>
  <c r="G70"/>
  <c r="D70"/>
  <c r="M68" i="20"/>
  <c r="J68"/>
  <c r="G68"/>
  <c r="D68"/>
  <c r="M68" i="18"/>
  <c r="J68"/>
  <c r="G68"/>
  <c r="D68"/>
  <c r="M68" i="17"/>
  <c r="G68"/>
  <c r="D68"/>
  <c r="M72" i="12"/>
  <c r="J72"/>
  <c r="G72"/>
  <c r="D72"/>
  <c r="M68" i="11"/>
  <c r="J68"/>
  <c r="G68"/>
  <c r="D68"/>
  <c r="M72" i="10"/>
  <c r="J72"/>
  <c r="G72"/>
  <c r="D72"/>
  <c r="M68" i="8"/>
  <c r="J68"/>
  <c r="G68"/>
  <c r="D68"/>
  <c r="M70" i="7"/>
  <c r="J70"/>
  <c r="G70"/>
  <c r="D70"/>
  <c r="M68" i="6"/>
  <c r="J68"/>
  <c r="G68"/>
  <c r="D68"/>
  <c r="M70" i="5"/>
  <c r="J70"/>
  <c r="G70"/>
  <c r="D70"/>
  <c r="M68" i="4"/>
  <c r="J68"/>
  <c r="G68"/>
  <c r="D68"/>
  <c r="M68" i="3"/>
  <c r="J68"/>
  <c r="G68"/>
  <c r="D68"/>
  <c r="M68" i="2"/>
  <c r="J68"/>
  <c r="G68"/>
  <c r="D68"/>
  <c r="M71" i="1"/>
  <c r="J71"/>
  <c r="G71"/>
  <c r="D71"/>
  <c r="M43" i="51"/>
  <c r="J43"/>
  <c r="G43"/>
  <c r="D43"/>
  <c r="M43" i="50"/>
  <c r="J43"/>
  <c r="G43"/>
  <c r="D43"/>
  <c r="M49" i="49"/>
  <c r="J49"/>
  <c r="G49"/>
  <c r="D49"/>
  <c r="M43" i="48"/>
  <c r="J43"/>
  <c r="G43"/>
  <c r="D43"/>
  <c r="M43" i="19"/>
  <c r="J43"/>
  <c r="G43"/>
  <c r="D43"/>
  <c r="M43" i="20"/>
  <c r="G43"/>
  <c r="D43"/>
  <c r="M43" i="18"/>
  <c r="J43"/>
  <c r="G43"/>
  <c r="D43"/>
  <c r="M43" i="17"/>
  <c r="G43"/>
  <c r="D43"/>
  <c r="M45" i="12"/>
  <c r="J45"/>
  <c r="G45"/>
  <c r="D45"/>
  <c r="M43" i="11"/>
  <c r="J43"/>
  <c r="G43"/>
  <c r="D43"/>
  <c r="M45" i="10"/>
  <c r="J45"/>
  <c r="G45"/>
  <c r="D45"/>
  <c r="M43" i="9"/>
  <c r="J43"/>
  <c r="G43"/>
  <c r="D43"/>
  <c r="M43" i="8"/>
  <c r="J43"/>
  <c r="G43"/>
  <c r="D43"/>
  <c r="M43" i="7"/>
  <c r="J43"/>
  <c r="G43"/>
  <c r="D43"/>
  <c r="M43" i="6"/>
  <c r="J43"/>
  <c r="G43"/>
  <c r="D43"/>
  <c r="M43" i="4"/>
  <c r="J43"/>
  <c r="G43"/>
  <c r="D43"/>
  <c r="M43" i="3"/>
  <c r="J43"/>
  <c r="G43"/>
  <c r="D43"/>
  <c r="M43" i="2"/>
  <c r="J43"/>
  <c r="G43"/>
  <c r="D43"/>
  <c r="M45" i="1"/>
  <c r="J45"/>
  <c r="G45"/>
  <c r="M151" i="66"/>
  <c r="J151"/>
  <c r="G151"/>
  <c r="D151"/>
  <c r="M141"/>
  <c r="J141"/>
  <c r="G141"/>
  <c r="D141"/>
  <c r="M131"/>
  <c r="J131"/>
  <c r="G131"/>
  <c r="D131"/>
  <c r="M126"/>
  <c r="J126"/>
  <c r="G126"/>
  <c r="D126"/>
  <c r="M118"/>
  <c r="J118"/>
  <c r="G118"/>
  <c r="D118"/>
  <c r="M114"/>
  <c r="J114"/>
  <c r="G114"/>
  <c r="D114"/>
  <c r="M107"/>
  <c r="J107"/>
  <c r="G107"/>
  <c r="D107"/>
  <c r="M94"/>
  <c r="J94"/>
  <c r="G94"/>
  <c r="D94"/>
  <c r="J70"/>
  <c r="M70"/>
  <c r="G70"/>
  <c r="D70"/>
  <c r="B154" i="89" l="1"/>
  <c r="E151" i="71"/>
  <c r="K151"/>
  <c r="M152" s="1"/>
  <c r="G13" s="1"/>
  <c r="G14" s="1"/>
  <c r="E151" i="70"/>
  <c r="K151"/>
  <c r="B151" i="67"/>
  <c r="H151"/>
  <c r="H153" i="23"/>
  <c r="K153"/>
  <c r="H153" i="8"/>
  <c r="H151" i="87"/>
  <c r="H151" i="85"/>
  <c r="E153" i="86"/>
  <c r="K153"/>
  <c r="B153" i="84"/>
  <c r="H153"/>
  <c r="E159" i="81"/>
  <c r="K159"/>
  <c r="H151" i="82"/>
  <c r="M156" i="52"/>
  <c r="E154" i="89"/>
  <c r="K154"/>
  <c r="E154" i="41"/>
  <c r="K154"/>
  <c r="K153" i="46"/>
  <c r="B153" i="83"/>
  <c r="H153"/>
  <c r="B155" i="73"/>
  <c r="H155"/>
  <c r="B151" i="70"/>
  <c r="H151"/>
  <c r="B151" i="21"/>
  <c r="H151"/>
  <c r="E151" i="39"/>
  <c r="K151"/>
  <c r="B156" i="43"/>
  <c r="H156"/>
  <c r="B154" i="41"/>
  <c r="H154"/>
  <c r="B157" i="47"/>
  <c r="H157"/>
  <c r="K157"/>
  <c r="B153" i="46"/>
  <c r="H153"/>
  <c r="E153"/>
  <c r="E151" i="63"/>
  <c r="K151"/>
  <c r="B151"/>
  <c r="H151"/>
  <c r="E153" i="60"/>
  <c r="K153"/>
  <c r="E153" i="55"/>
  <c r="K153"/>
  <c r="B151" i="88"/>
  <c r="H151"/>
  <c r="E151"/>
  <c r="K151"/>
  <c r="E153" i="84"/>
  <c r="K153"/>
  <c r="E155" i="73"/>
  <c r="K155"/>
  <c r="B156" i="26"/>
  <c r="H156"/>
  <c r="E156"/>
  <c r="K156"/>
  <c r="E155" i="40"/>
  <c r="K155"/>
  <c r="B154" i="33"/>
  <c r="H154"/>
  <c r="E151" i="34"/>
  <c r="K151"/>
  <c r="E159" i="29"/>
  <c r="K159"/>
  <c r="E151" i="85"/>
  <c r="K151"/>
  <c r="E153" i="76"/>
  <c r="K153"/>
  <c r="B155" i="38"/>
  <c r="B156" i="31"/>
  <c r="H156"/>
  <c r="B153" i="23"/>
  <c r="E153"/>
  <c r="M152" i="87"/>
  <c r="G13" s="1"/>
  <c r="G14" s="1"/>
  <c r="M154" i="86"/>
  <c r="G13" s="1"/>
  <c r="G14" s="1"/>
  <c r="M152" i="82"/>
  <c r="G13" s="1"/>
  <c r="G14" s="1"/>
  <c r="M160" i="81"/>
  <c r="G13" s="1"/>
  <c r="G14" s="1"/>
  <c r="M153" i="80"/>
  <c r="G13" s="1"/>
  <c r="G14" s="1"/>
  <c r="M152" i="79"/>
  <c r="G13" s="1"/>
  <c r="G14" s="1"/>
  <c r="M154" i="78"/>
  <c r="G13" s="1"/>
  <c r="G14" s="1"/>
  <c r="M153" i="77"/>
  <c r="G13" s="1"/>
  <c r="G14" s="1"/>
  <c r="M153" i="75"/>
  <c r="G13" s="1"/>
  <c r="G14" s="1"/>
  <c r="M161" i="74"/>
  <c r="G13" s="1"/>
  <c r="G14" s="1"/>
  <c r="M152" i="72"/>
  <c r="G13" s="1"/>
  <c r="G14" s="1"/>
  <c r="M156" i="69"/>
  <c r="G13" s="1"/>
  <c r="G14" s="1"/>
  <c r="M152" i="68"/>
  <c r="G13" s="1"/>
  <c r="G14" s="1"/>
  <c r="M152" i="67"/>
  <c r="G13" s="1"/>
  <c r="G14" s="1"/>
  <c r="M152" i="65"/>
  <c r="G13" s="1"/>
  <c r="G14" s="1"/>
  <c r="M154" i="28"/>
  <c r="G13" s="1"/>
  <c r="G14" s="1"/>
  <c r="M155" i="27"/>
  <c r="G13" s="1"/>
  <c r="G14" s="1"/>
  <c r="M154" i="25"/>
  <c r="G13" s="1"/>
  <c r="G14" s="1"/>
  <c r="M154" i="24"/>
  <c r="G13" s="1"/>
  <c r="G14" s="1"/>
  <c r="M156" i="22"/>
  <c r="G13" s="1"/>
  <c r="G14" s="1"/>
  <c r="M156" i="38"/>
  <c r="G13" s="1"/>
  <c r="G14" s="1"/>
  <c r="M156" i="37"/>
  <c r="G13" s="1"/>
  <c r="G14" s="1"/>
  <c r="M152" i="36"/>
  <c r="G13" s="1"/>
  <c r="G14" s="1"/>
  <c r="M152" i="35"/>
  <c r="G13" s="1"/>
  <c r="G14" s="1"/>
  <c r="M153" i="32"/>
  <c r="G13" s="1"/>
  <c r="G14" s="1"/>
  <c r="M156" i="30"/>
  <c r="G13" s="1"/>
  <c r="G14" s="1"/>
  <c r="M153" i="42"/>
  <c r="G13" s="1"/>
  <c r="G14" s="1"/>
  <c r="M152" i="90"/>
  <c r="G13" s="1"/>
  <c r="G14" s="1"/>
  <c r="M156" i="45"/>
  <c r="G13" s="1"/>
  <c r="G14" s="1"/>
  <c r="M156" i="44"/>
  <c r="M152" i="64"/>
  <c r="G13" s="1"/>
  <c r="G14" s="1"/>
  <c r="M155" i="62"/>
  <c r="G13" s="1"/>
  <c r="G14" s="1"/>
  <c r="M153" i="61"/>
  <c r="G13" s="1"/>
  <c r="G14" s="1"/>
  <c r="M153" i="59"/>
  <c r="G13" s="1"/>
  <c r="G14" s="1"/>
  <c r="M153" i="58"/>
  <c r="G13" s="1"/>
  <c r="G14" s="1"/>
  <c r="M152" i="57"/>
  <c r="G13" s="1"/>
  <c r="G14" s="1"/>
  <c r="M155" i="56"/>
  <c r="G13" s="1"/>
  <c r="M154" i="55"/>
  <c r="G13" s="1"/>
  <c r="G14" s="1"/>
  <c r="G13" i="52"/>
  <c r="G14" s="1"/>
  <c r="M152" i="53"/>
  <c r="G13" s="1"/>
  <c r="M152" i="54"/>
  <c r="G13" s="1"/>
  <c r="G14" s="1"/>
  <c r="G14" i="56"/>
  <c r="G14" i="53"/>
  <c r="B151" i="51"/>
  <c r="E151"/>
  <c r="H151"/>
  <c r="K151"/>
  <c r="B151" i="50"/>
  <c r="E151"/>
  <c r="H151"/>
  <c r="K151"/>
  <c r="B158" i="49"/>
  <c r="E158"/>
  <c r="H158"/>
  <c r="K158"/>
  <c r="B151" i="48"/>
  <c r="E151"/>
  <c r="H151"/>
  <c r="K151"/>
  <c r="B153" i="19"/>
  <c r="E153"/>
  <c r="H153"/>
  <c r="K153"/>
  <c r="B151" i="20"/>
  <c r="E151"/>
  <c r="H151"/>
  <c r="K151"/>
  <c r="B151" i="18"/>
  <c r="E151"/>
  <c r="H151"/>
  <c r="K151"/>
  <c r="B151" i="17"/>
  <c r="E151"/>
  <c r="H151"/>
  <c r="K151"/>
  <c r="B158" i="12"/>
  <c r="E158"/>
  <c r="H158"/>
  <c r="K158"/>
  <c r="B151" i="11"/>
  <c r="E151"/>
  <c r="H151"/>
  <c r="K151"/>
  <c r="B157" i="10"/>
  <c r="E157"/>
  <c r="H157"/>
  <c r="K157"/>
  <c r="B155" i="9"/>
  <c r="E155"/>
  <c r="H155"/>
  <c r="K155"/>
  <c r="B153" i="8"/>
  <c r="E153"/>
  <c r="K153"/>
  <c r="B155" i="7"/>
  <c r="E155"/>
  <c r="H155"/>
  <c r="K155"/>
  <c r="B151" i="6"/>
  <c r="E151"/>
  <c r="H151"/>
  <c r="K151"/>
  <c r="B155" i="5"/>
  <c r="E155"/>
  <c r="H155"/>
  <c r="K155"/>
  <c r="B152" i="4"/>
  <c r="E152"/>
  <c r="H152"/>
  <c r="K152"/>
  <c r="B151" i="3"/>
  <c r="E151"/>
  <c r="H151"/>
  <c r="K151"/>
  <c r="B155" i="1"/>
  <c r="E155"/>
  <c r="H155"/>
  <c r="K155"/>
  <c r="E152" i="2"/>
  <c r="H152"/>
  <c r="K152"/>
  <c r="B152"/>
  <c r="M152" i="11"/>
  <c r="G13" s="1"/>
  <c r="G14" s="1"/>
  <c r="B153" i="66"/>
  <c r="E153"/>
  <c r="H153"/>
  <c r="K153"/>
  <c r="M157" i="43" l="1"/>
  <c r="G13" s="1"/>
  <c r="G14" s="1"/>
  <c r="M154" i="46"/>
  <c r="G13" s="1"/>
  <c r="G14" s="1"/>
  <c r="G13" i="44"/>
  <c r="G14" s="1"/>
  <c r="M154" i="60"/>
  <c r="G13" s="1"/>
  <c r="G14" s="1"/>
  <c r="M152" i="70"/>
  <c r="G13" s="1"/>
  <c r="G14" s="1"/>
  <c r="M152" i="50"/>
  <c r="G13" s="1"/>
  <c r="G14" s="1"/>
  <c r="M154" i="23"/>
  <c r="G13" s="1"/>
  <c r="G14" s="1"/>
  <c r="M152" i="18"/>
  <c r="G13" s="1"/>
  <c r="G14" s="1"/>
  <c r="M152" i="39"/>
  <c r="G13" s="1"/>
  <c r="M152" i="21"/>
  <c r="G13" s="1"/>
  <c r="G14" s="1"/>
  <c r="M154" i="84"/>
  <c r="G13" s="1"/>
  <c r="G14" s="1"/>
  <c r="M154" i="66"/>
  <c r="G13" s="1"/>
  <c r="G14" s="1"/>
  <c r="M160" i="29"/>
  <c r="G13" s="1"/>
  <c r="G14" s="1"/>
  <c r="M152" i="17"/>
  <c r="G13" s="1"/>
  <c r="G14" s="1"/>
  <c r="M155" i="89"/>
  <c r="G14" s="1"/>
  <c r="M152" i="88"/>
  <c r="G13" s="1"/>
  <c r="G14" s="1"/>
  <c r="M154" i="83"/>
  <c r="G13" s="1"/>
  <c r="G14" s="1"/>
  <c r="M156" i="73"/>
  <c r="G13" s="1"/>
  <c r="G14" s="1"/>
  <c r="M157" i="31"/>
  <c r="G13" s="1"/>
  <c r="G14" s="1"/>
  <c r="M155" i="41"/>
  <c r="G13" s="1"/>
  <c r="G14" s="1"/>
  <c r="M158" i="47"/>
  <c r="G13" s="1"/>
  <c r="G14" s="1"/>
  <c r="M152" i="63"/>
  <c r="G13" s="1"/>
  <c r="G14" s="1"/>
  <c r="M156" i="7"/>
  <c r="G13" s="1"/>
  <c r="G14" s="1"/>
  <c r="M157" i="26"/>
  <c r="G13" s="1"/>
  <c r="G14" s="1"/>
  <c r="M155" i="33"/>
  <c r="G13" s="1"/>
  <c r="G14" s="1"/>
  <c r="M152" i="34"/>
  <c r="G13" s="1"/>
  <c r="G14" s="1"/>
  <c r="M152" i="85"/>
  <c r="G13" s="1"/>
  <c r="G14" s="1"/>
  <c r="M154" i="76"/>
  <c r="G13" s="1"/>
  <c r="G14" s="1"/>
  <c r="M159" i="12"/>
  <c r="G13" s="1"/>
  <c r="G14" s="1"/>
  <c r="M152" i="51"/>
  <c r="G13" s="1"/>
  <c r="G14" s="1"/>
  <c r="M159" i="49"/>
  <c r="G13" s="1"/>
  <c r="G14" s="1"/>
  <c r="M152" i="48"/>
  <c r="G13" s="1"/>
  <c r="G14" s="1"/>
  <c r="M156" i="5"/>
  <c r="G13" s="1"/>
  <c r="G14" s="1"/>
  <c r="M152" i="3"/>
  <c r="G13" s="1"/>
  <c r="G14" s="1"/>
  <c r="M156" i="1"/>
  <c r="G13" s="1"/>
  <c r="G14" s="1"/>
  <c r="M154" i="19"/>
  <c r="G13" s="1"/>
  <c r="G14" s="1"/>
  <c r="M152" i="20"/>
  <c r="G13" s="1"/>
  <c r="G14" s="1"/>
  <c r="M158" i="10"/>
  <c r="G13" s="1"/>
  <c r="G14" s="1"/>
  <c r="M156" i="9"/>
  <c r="G13" s="1"/>
  <c r="G14" s="1"/>
  <c r="M154" i="8"/>
  <c r="G13" s="1"/>
  <c r="G14" s="1"/>
  <c r="M152" i="6"/>
  <c r="G13" s="1"/>
  <c r="G14" s="1"/>
  <c r="M153" i="4"/>
  <c r="G13" s="1"/>
  <c r="G14" s="1"/>
  <c r="M153" i="2"/>
  <c r="G13" s="1"/>
  <c r="G14" s="1"/>
  <c r="M156" i="40"/>
  <c r="G13" s="1"/>
  <c r="G14" s="1"/>
</calcChain>
</file>

<file path=xl/sharedStrings.xml><?xml version="1.0" encoding="utf-8"?>
<sst xmlns="http://schemas.openxmlformats.org/spreadsheetml/2006/main" count="16768" uniqueCount="669">
  <si>
    <t>ПЛАН</t>
  </si>
  <si>
    <t xml:space="preserve">  </t>
  </si>
  <si>
    <t>место ремонта</t>
  </si>
  <si>
    <t>кол-во</t>
  </si>
  <si>
    <t>Отопление</t>
  </si>
  <si>
    <t>1. Трубопроводы</t>
  </si>
  <si>
    <t>Ø  100      м</t>
  </si>
  <si>
    <t>Ø  89        м</t>
  </si>
  <si>
    <t>Ø  76        м</t>
  </si>
  <si>
    <t>Ø  65        м</t>
  </si>
  <si>
    <t>Ø  57        м</t>
  </si>
  <si>
    <t>Ø  40        м</t>
  </si>
  <si>
    <t>Ø  32        м</t>
  </si>
  <si>
    <t>Ø  25        м</t>
  </si>
  <si>
    <t>Ø  20        м</t>
  </si>
  <si>
    <t>Ø  15        м</t>
  </si>
  <si>
    <t>2.    Вентили</t>
  </si>
  <si>
    <t>Ø  57        шт</t>
  </si>
  <si>
    <t>Ø  40        шт</t>
  </si>
  <si>
    <t>Ø  32        шт</t>
  </si>
  <si>
    <t>Ø  25        шт</t>
  </si>
  <si>
    <t>Ø  20        шт</t>
  </si>
  <si>
    <t>Ø  15        шт</t>
  </si>
  <si>
    <t>3.    Задвижки</t>
  </si>
  <si>
    <t>Ø  100     шт</t>
  </si>
  <si>
    <t>Ø  89       шт</t>
  </si>
  <si>
    <t>Ø  76       шт</t>
  </si>
  <si>
    <t>Ø  57       шт</t>
  </si>
  <si>
    <t>ИТОГО:</t>
  </si>
  <si>
    <t>ГВС</t>
  </si>
  <si>
    <t>ХВС</t>
  </si>
  <si>
    <t>Канализация</t>
  </si>
  <si>
    <t>Ø  50        м</t>
  </si>
  <si>
    <t>2. фасонные части</t>
  </si>
  <si>
    <t>переход, шт</t>
  </si>
  <si>
    <t>манжета, шт</t>
  </si>
  <si>
    <t>тройник, шт</t>
  </si>
  <si>
    <t>отвод ,шт.</t>
  </si>
  <si>
    <t>патрубок,шт.</t>
  </si>
  <si>
    <t>компенсатор,шт.</t>
  </si>
  <si>
    <t xml:space="preserve">     КРОВЛЯ</t>
  </si>
  <si>
    <t>ФАСАД, кв.м</t>
  </si>
  <si>
    <t xml:space="preserve">      ПОДЪЕЗДЫ, шт</t>
  </si>
  <si>
    <t xml:space="preserve">      Прочие работы</t>
  </si>
  <si>
    <t>ремонт козырька,м2</t>
  </si>
  <si>
    <t>ремонт крыльца</t>
  </si>
  <si>
    <t>ремонт отливов,м</t>
  </si>
  <si>
    <t>ремонт вент шахты,м3</t>
  </si>
  <si>
    <t>Электромонтажные работы</t>
  </si>
  <si>
    <t>замена вводного рубильника, шт.</t>
  </si>
  <si>
    <t>ремонт освещения, руб</t>
  </si>
  <si>
    <t>замена автомата,шт</t>
  </si>
  <si>
    <t>установка светильника,шт</t>
  </si>
  <si>
    <t>план затрат  (руб.)</t>
  </si>
  <si>
    <t>I квартал</t>
  </si>
  <si>
    <t>II квартал</t>
  </si>
  <si>
    <t>III квартал</t>
  </si>
  <si>
    <t>IV квартал</t>
  </si>
  <si>
    <t>сумма ежемесячно (руб.)</t>
  </si>
  <si>
    <t>сумма за квартал (руб.)</t>
  </si>
  <si>
    <t>сумма за год (руб.)</t>
  </si>
  <si>
    <t>ремонт навеса,м2</t>
  </si>
  <si>
    <t>шиферная кровля,м2</t>
  </si>
  <si>
    <t>рулонная кровля,м2</t>
  </si>
  <si>
    <t>замена и укрепление водосточных труб</t>
  </si>
  <si>
    <t>укрепление, замена парапетных решеток, ограждений, лесниц</t>
  </si>
  <si>
    <t>восстановление штукатурного слоя и облицовка здания</t>
  </si>
  <si>
    <t>ремонт цокольной части фасадов</t>
  </si>
  <si>
    <t>покраска фаскадов</t>
  </si>
  <si>
    <t>Герметизация и заделка трещин, выбоин, межпанельных швов</t>
  </si>
  <si>
    <t>ремонт отмоски</t>
  </si>
  <si>
    <t>восстановление приямков, входов в подвал</t>
  </si>
  <si>
    <t>заделка выбоин, трещин ступеней и площадок</t>
  </si>
  <si>
    <t>замена отдельных ступеней, проступей, подступенков</t>
  </si>
  <si>
    <t>частичная замена и укрепление металлических перил и деревянных лестниц</t>
  </si>
  <si>
    <t>заделка выбоин и трещин бетонных и железобетонных балконных плит, крылец и зонтов</t>
  </si>
  <si>
    <t>восстановление и замена отдельных элементов крылец, зонтов над входами в подъезд, подвалы и над балконами верхних этажей</t>
  </si>
  <si>
    <t>ВЕНТИЛЯЦИЯ</t>
  </si>
  <si>
    <t>Смена отдельных участков и устранение неплотностей вентиляционных коробов, шахт, камер.</t>
  </si>
  <si>
    <t>замена неисправных участков электрической сети здания (без квартир)</t>
  </si>
  <si>
    <t>замена выключателей, розеток (без квартир)</t>
  </si>
  <si>
    <t>замена предохранителей, автоматических выключателей, пакетных переключателей вводно-распределительных устройств, щитов</t>
  </si>
  <si>
    <t>замена и установка электроламп, светильников, прожекторов</t>
  </si>
  <si>
    <t>стоимость работ</t>
  </si>
  <si>
    <t>январь                                                   февраль                                             март</t>
  </si>
  <si>
    <t>апрель                                                                       май                                                            июнь</t>
  </si>
  <si>
    <t>июль                                                             август                                                                  сентябрь</t>
  </si>
  <si>
    <t>октябрь                                                                 ноябрь                                                                декабрь</t>
  </si>
  <si>
    <t>тариф на текущий ремонт на 01.01.2018г.  (руб. с м²)</t>
  </si>
  <si>
    <t>тариф на текущий ремонт на 01.09.2018г. (руб. с м²)</t>
  </si>
  <si>
    <t>ревизия, шт</t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</si>
  <si>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1</t>
    </r>
    <r>
      <rPr>
        <b/>
        <sz val="9"/>
        <color theme="1"/>
        <rFont val="Calibri"/>
        <family val="2"/>
        <charset val="204"/>
        <scheme val="minor"/>
      </rPr>
      <t xml:space="preserve"> 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</si>
  <si>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3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</si>
  <si>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</si>
  <si>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 xml:space="preserve">10 квартал, дом 7 </t>
    </r>
  </si>
  <si>
    <t>год постройки: 1973</t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</si>
  <si>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 xml:space="preserve">10 квартал, дом 7А 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</si>
  <si>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</si>
  <si>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9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</si>
  <si>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</si>
  <si>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 xml:space="preserve">10 квартал, дом 28 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</si>
  <si>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35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</si>
  <si>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40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</si>
  <si>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38</t>
    </r>
  </si>
  <si>
    <r>
      <t xml:space="preserve">по адресу: ул. </t>
    </r>
    <r>
      <rPr>
        <b/>
        <sz val="12"/>
        <color theme="1"/>
        <rFont val="Calibri"/>
        <family val="2"/>
        <charset val="204"/>
        <scheme val="minor"/>
      </rPr>
      <t>им. Н.К.Крупской, дом 1</t>
    </r>
  </si>
  <si>
    <t>ки:</t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</si>
  <si>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</si>
  <si>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</si>
  <si>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</si>
  <si>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12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</si>
  <si>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14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</si>
  <si>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18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</si>
  <si>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1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</si>
  <si>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</si>
  <si>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3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</si>
  <si>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ул.Культуры, дом 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</si>
  <si>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4а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</si>
  <si>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7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</si>
  <si>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</si>
  <si>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8а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</si>
  <si>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9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</si>
  <si>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</si>
  <si>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12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</si>
  <si>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ул.Культуры, дом 14</t>
    </r>
  </si>
  <si>
    <t xml:space="preserve"> </t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</si>
  <si>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ул.им В.И. Медведева, дом 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</si>
  <si>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Н.К.Крупской,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</si>
  <si>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10 квартал, дом 5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</si>
  <si>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ул.им В.И. Медведева, дом 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</si>
  <si>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Монтажников, дом 6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</si>
  <si>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ул. Монтажников, дом 7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</si>
  <si>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Монтажников,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</si>
  <si>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</si>
  <si>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</si>
  <si>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3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</si>
  <si>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</si>
  <si>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5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</si>
  <si>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пр-т Строителей, дом 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</si>
  <si>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</si>
  <si>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9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</si>
  <si>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</si>
  <si>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11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</si>
  <si>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13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</si>
  <si>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15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</si>
  <si>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</si>
  <si>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17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</si>
  <si>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пр-кт Строителей 18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</si>
  <si>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пр-т Строителей, дом 20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</si>
  <si>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пр-т Строителей, дом 22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</si>
  <si>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</si>
  <si>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</si>
  <si>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</si>
  <si>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</si>
  <si>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</si>
  <si>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12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</si>
  <si>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14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</si>
  <si>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16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</si>
  <si>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18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</si>
  <si>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Чайковского, дом 20</t>
    </r>
  </si>
  <si>
    <r>
      <t>по адресу:</t>
    </r>
    <r>
      <rPr>
        <b/>
        <sz val="12"/>
        <color theme="1"/>
        <rFont val="Calibri"/>
        <family val="2"/>
        <charset val="204"/>
        <scheme val="minor"/>
      </rPr>
      <t xml:space="preserve"> ул. Энергетиков, дом 1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</si>
  <si>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3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</si>
  <si>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5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</si>
  <si>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7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</si>
  <si>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8А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</si>
  <si>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9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</si>
  <si>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12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</si>
  <si>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13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</si>
  <si>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14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</si>
  <si>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22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</si>
  <si>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24А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</si>
  <si>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24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</si>
  <si>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30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</si>
  <si>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32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</si>
  <si>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Энергетиков, дом 1А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</si>
  <si>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Медведева, дом 2А</t>
    </r>
  </si>
  <si>
    <t>чердак</t>
  </si>
  <si>
    <t>чердак,подвал</t>
  </si>
  <si>
    <t>чердак.подвал</t>
  </si>
  <si>
    <t>подвал</t>
  </si>
  <si>
    <t>чердак подвал</t>
  </si>
  <si>
    <t>подъезд</t>
  </si>
  <si>
    <t>9м</t>
  </si>
  <si>
    <t>16м</t>
  </si>
  <si>
    <t>42шт</t>
  </si>
  <si>
    <t>18шт</t>
  </si>
  <si>
    <t xml:space="preserve">   </t>
  </si>
  <si>
    <t xml:space="preserve">подвал </t>
  </si>
  <si>
    <t>ТУ</t>
  </si>
  <si>
    <t>ТУ-2</t>
  </si>
  <si>
    <t>чердак      подвал</t>
  </si>
  <si>
    <t>кв.127</t>
  </si>
  <si>
    <t>фасад</t>
  </si>
  <si>
    <t>1,2 этаж</t>
  </si>
  <si>
    <t>фас ад</t>
  </si>
  <si>
    <t>1,2,3 подъезды</t>
  </si>
  <si>
    <t>подъезды 1,2,3</t>
  </si>
  <si>
    <t>подъезды 1,2,3,4</t>
  </si>
  <si>
    <t>фасад дома</t>
  </si>
  <si>
    <t>частичная замена</t>
  </si>
  <si>
    <t>замена</t>
  </si>
  <si>
    <t>подъезд № 1</t>
  </si>
  <si>
    <t>подъезды</t>
  </si>
  <si>
    <t>межпанельные швы</t>
  </si>
  <si>
    <t>окраска цоколя</t>
  </si>
  <si>
    <t>Ø  50        шт</t>
  </si>
  <si>
    <r>
      <t>общая площадь дома - лестницы,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</si>
  <si>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площадь жилых помещений  (м²)</t>
  </si>
  <si>
    <t>итого</t>
  </si>
  <si>
    <t>ориентировочный остаток средств (руб.)</t>
  </si>
  <si>
    <t>год постройки:</t>
  </si>
  <si>
    <t>5/8/129</t>
  </si>
  <si>
    <t>этажность/кол-во подъездов/ кол-во кв-р ( шт)</t>
  </si>
  <si>
    <r>
      <t>общая площадь дома -лестницы подвалы, чердаки с верзней разводкой(м</t>
    </r>
    <r>
      <rPr>
        <b/>
        <sz val="9"/>
        <color theme="1"/>
        <rFont val="Calibri"/>
        <family val="2"/>
        <charset val="204"/>
      </rPr>
      <t>²)</t>
    </r>
  </si>
  <si>
    <t>3/8/139</t>
  </si>
  <si>
    <t xml:space="preserve">год постройки: </t>
  </si>
  <si>
    <t>этажность/ коли-во подъездов/кол-во кв-р</t>
  </si>
  <si>
    <t>5/8/119</t>
  </si>
  <si>
    <t>этажность/кол-во подъездов/кол-во кв-р</t>
  </si>
  <si>
    <r>
      <t>общая площадь дома -лестницы,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</si>
  <si>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год постройки</t>
  </si>
  <si>
    <t>5/2/129</t>
  </si>
  <si>
    <t>этажность/кв-во подъездов/кол-во кв-р (шт)</t>
  </si>
  <si>
    <r>
      <t>общая площадь дома -лестницы,подвалы, чердаки с верхней развожкой(м</t>
    </r>
    <r>
      <rPr>
        <b/>
        <sz val="9"/>
        <color theme="1"/>
        <rFont val="Calibri"/>
        <family val="2"/>
        <charset val="204"/>
      </rPr>
      <t>²)</t>
    </r>
  </si>
  <si>
    <t>площадь жилых помещений  (м²)/ площадь нежилых помещений (м²)</t>
  </si>
  <si>
    <t>5/4/56.</t>
  </si>
  <si>
    <t>площадь жилых помещений  (м² )/площадь нежилых помещений  (м²)</t>
  </si>
  <si>
    <t>5-6/4/75</t>
  </si>
  <si>
    <r>
      <t>общая площадь дома - лестницы, чердаки, подвалы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</si>
  <si>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этажность/кол-во подъедов/ кол-во кв-р</t>
  </si>
  <si>
    <t>5/6/99.</t>
  </si>
  <si>
    <t>5/4/70.</t>
  </si>
  <si>
    <r>
      <t>общая площадь дома - лестницы,подвалы, чердаки с верхнейразводкой (м</t>
    </r>
    <r>
      <rPr>
        <b/>
        <sz val="9"/>
        <color theme="1"/>
        <rFont val="Calibri"/>
        <family val="2"/>
        <charset val="204"/>
      </rPr>
      <t>²)</t>
    </r>
  </si>
  <si>
    <t>3362,2/49,8</t>
  </si>
  <si>
    <t>площадь жилых помещений  (м²)/площадьвстроенных помещений  (м²)</t>
  </si>
  <si>
    <t>9/4/108</t>
  </si>
  <si>
    <t>5/8/89.</t>
  </si>
  <si>
    <t>этажность/кол-воподъездов/кол-во кв-р</t>
  </si>
  <si>
    <t>12/1/82.</t>
  </si>
  <si>
    <r>
      <t>общая площадь дома - лестницы, чердаки с верхней разводкой, подвалы (м</t>
    </r>
    <r>
      <rPr>
        <b/>
        <sz val="9"/>
        <color theme="1"/>
        <rFont val="Calibri"/>
        <family val="2"/>
        <charset val="204"/>
      </rPr>
      <t>²)</t>
    </r>
  </si>
  <si>
    <t>площадь жилых помещений  (м²)/площадь встроенных помещений  (м²)</t>
  </si>
  <si>
    <t>5/10/150</t>
  </si>
  <si>
    <r>
      <t>общая площадь дома - лестницы, подвалы, чердаки с веръхнейразводкой (м</t>
    </r>
    <r>
      <rPr>
        <b/>
        <sz val="9"/>
        <color theme="1"/>
        <rFont val="Calibri"/>
        <family val="2"/>
        <charset val="204"/>
      </rPr>
      <t>²)</t>
    </r>
  </si>
  <si>
    <t>2/2/12.</t>
  </si>
  <si>
    <r>
      <t>общая площадь дома - лестницы.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</si>
  <si>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2/3/20.</t>
  </si>
  <si>
    <t>2/1/8.</t>
  </si>
  <si>
    <r>
      <t>общая площадь дома - лестницы. Подвалы, 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</si>
  <si>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r>
      <t>общая площадь дома -лстницы,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</si>
  <si>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этажность/кол-во подъездов/кол-во в-р</t>
  </si>
  <si>
    <r>
      <t>общая площадь дома - лестницы. Подвалы, чердаки с верхней разводой (м</t>
    </r>
    <r>
      <rPr>
        <b/>
        <sz val="9"/>
        <color theme="1"/>
        <rFont val="Calibri"/>
        <family val="2"/>
        <charset val="204"/>
      </rPr>
      <t>²)</t>
    </r>
  </si>
  <si>
    <r>
      <t>общая площадь дома - лестницы, подвалы,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</si>
  <si>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 xml:space="preserve">итого </t>
  </si>
  <si>
    <r>
      <t>общая площадь дома - лестницы. Подвалы.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</si>
  <si>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3/4/32.</t>
  </si>
  <si>
    <t>этажность/кол-во подъездов/кол-о кв-р</t>
  </si>
  <si>
    <t>площадь жилых помещений  (м²) - 1973,5  площадь встроенных помещений  (м²)</t>
  </si>
  <si>
    <t>3/4/33.</t>
  </si>
  <si>
    <r>
      <t>общая площадь дома - лестнцы, подвалы, черджаки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</si>
  <si>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>Этажность/кол-во подъездов/кол-во кв-р</t>
  </si>
  <si>
    <t>4/3/48.</t>
  </si>
  <si>
    <r>
      <t>общая площадь дома-лестницы,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</si>
  <si>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3/3/24.</t>
  </si>
  <si>
    <t>4/3/46.</t>
  </si>
  <si>
    <t>площадь жилых помещений (м²)/площадь встроенных помещений (м²)</t>
  </si>
  <si>
    <t>этажность/кол-о подъезов/кол-во кв-р</t>
  </si>
  <si>
    <t>4/1/90.</t>
  </si>
  <si>
    <r>
      <t>общая площадь дома -лестницы.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</si>
  <si>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5/4/76.</t>
  </si>
  <si>
    <t>3/4/30.</t>
  </si>
  <si>
    <t>площадь жилых помещений (м²)</t>
  </si>
  <si>
    <t>площадь жилых помещений (м²)/площадьвстроенных помещений (м²)</t>
  </si>
  <si>
    <t>этажность, кв-во подъездов/кол-во кв-р</t>
  </si>
  <si>
    <t>5/6/96.</t>
  </si>
  <si>
    <t>5/2/126</t>
  </si>
  <si>
    <t>этажность/кол-во подъездов/ кол-во квартир</t>
  </si>
  <si>
    <r>
      <t>общая площадь дома - лестниц. Подвалы, чердаки с верхнейразводкой (м</t>
    </r>
    <r>
      <rPr>
        <b/>
        <sz val="9"/>
        <color theme="1"/>
        <rFont val="Calibri"/>
        <family val="2"/>
        <charset val="204"/>
      </rPr>
      <t>²)</t>
    </r>
  </si>
  <si>
    <t>2/4/20.</t>
  </si>
  <si>
    <r>
      <t>общая площадь дома-лестницы.подвалы,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</si>
  <si>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3/3/36.</t>
  </si>
  <si>
    <r>
      <t>общая площадь дома - лестницы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</si>
  <si>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4/4/64.</t>
  </si>
  <si>
    <r>
      <t>общая площадь дома - лестницы,одвалы,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</si>
  <si>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3/4/48.</t>
  </si>
  <si>
    <t>3/5/39.</t>
  </si>
  <si>
    <t>3/4/46.</t>
  </si>
  <si>
    <r>
      <t>общая площадь дома  - лестницы, подвалы,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</si>
  <si>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>этажность/кол-во подъездов/ кол-во кв-р</t>
  </si>
  <si>
    <t>площадь жилых помещений (м²)/площадь встроеннх помещений (м²)</t>
  </si>
  <si>
    <t>5/4/64.</t>
  </si>
  <si>
    <t>этажность/кол-о подъездов/кол-во кв-р</t>
  </si>
  <si>
    <r>
      <t>общая площадь дома - лестницы, подвалы, черджаки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</si>
  <si>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2/2/8.</t>
  </si>
  <si>
    <t>4/4/60.</t>
  </si>
  <si>
    <r>
      <t>общая площадь дома - лестницы, подвалы, вердаки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</si>
  <si>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площадь жилых помещений (м²)/площадь встроеных помещений (м²)</t>
  </si>
  <si>
    <r>
      <t>общая площадь дома - лкстниы, чердаки с верхней разводкой подвалы (м</t>
    </r>
    <r>
      <rPr>
        <b/>
        <sz val="9"/>
        <color theme="1"/>
        <rFont val="Calibri"/>
        <family val="2"/>
        <charset val="204"/>
      </rPr>
      <t>²)</t>
    </r>
  </si>
  <si>
    <t>этажность/кол-во подъездов/кол-вокв-р</t>
  </si>
  <si>
    <t>4//4/60.</t>
  </si>
  <si>
    <t>372,4/57,2</t>
  </si>
  <si>
    <t>2/1/7.</t>
  </si>
  <si>
    <r>
      <t>общая площадь дома - лестницы. Подвал,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</si>
  <si>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r>
      <t>общая площадь дома- лестницы, подвалы, чердаки с верхней разводкой  (м</t>
    </r>
    <r>
      <rPr>
        <b/>
        <sz val="9"/>
        <color theme="1"/>
        <rFont val="Calibri"/>
        <family val="2"/>
        <charset val="204"/>
      </rPr>
      <t>²)</t>
    </r>
  </si>
  <si>
    <t>4/1/65.</t>
  </si>
  <si>
    <t>этажность/колвоподъездов/кол-во кв-р</t>
  </si>
  <si>
    <r>
      <t>общая площадь дома- лестницы,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</si>
  <si>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t>4/2/104</t>
  </si>
  <si>
    <t>год подстройки</t>
  </si>
  <si>
    <r>
      <t>общая площадь дома -лестницы, подвалы,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</si>
  <si>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>3/3/20.</t>
  </si>
  <si>
    <t>3/3/33.</t>
  </si>
  <si>
    <t>4/2/24.</t>
  </si>
  <si>
    <t>год остройки</t>
  </si>
  <si>
    <r>
      <t>общая площадь дома - лестниц, подвалы,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</si>
  <si>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>3/5/36.</t>
  </si>
  <si>
    <r>
      <t>общая площадь дома- лестницы, подвалы, чердаки с ерхней разводкой (м</t>
    </r>
    <r>
      <rPr>
        <b/>
        <sz val="9"/>
        <color theme="1"/>
        <rFont val="Calibri"/>
        <family val="2"/>
        <charset val="204"/>
      </rPr>
      <t>²)</t>
    </r>
  </si>
  <si>
    <t>3/4/31.</t>
  </si>
  <si>
    <t>этажность/кол-во подъездов/кол-ко кв-р</t>
  </si>
  <si>
    <t>этажность/кол-во подъездов/кол-во квартир</t>
  </si>
  <si>
    <t>3/3/34.</t>
  </si>
  <si>
    <t>этажность/ кол-во подъездов/кол-во кв-р</t>
  </si>
  <si>
    <r>
      <t>общая площадь дома - лестница, 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</si>
  <si>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r>
      <t>общая площадь дома - лестницы. Подвалы,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</si>
  <si>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r>
      <t>общая площадь дома - лестницы,подвалы, чердаки с верхней разводкой (м</t>
    </r>
    <r>
      <rPr>
        <b/>
        <sz val="9"/>
        <color theme="1"/>
        <rFont val="Calibri"/>
        <family val="2"/>
        <charset val="204"/>
      </rPr>
      <t>²)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</si>
  <si>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Монтажников, дом 10</t>
    </r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</si>
  <si>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ул.им В.И. Медведева, дом 4</t>
    </r>
  </si>
  <si>
    <r>
      <t>общая площадь дома - лестницы, подвадлы, чердаки с верхней разводкой(м</t>
    </r>
    <r>
      <rPr>
        <b/>
        <sz val="9"/>
        <color theme="1"/>
        <rFont val="Calibri"/>
        <family val="2"/>
        <charset val="204"/>
      </rPr>
      <t>²)</t>
    </r>
  </si>
  <si>
    <t>3966,4/37,6</t>
  </si>
  <si>
    <t>общая площадь дома - лестницы,подвалы, чердаки с верхней разводкой</t>
  </si>
  <si>
    <t>этажность/кол-во подъездлов/ кол-во кв-р</t>
  </si>
  <si>
    <r>
      <t>общая площадь дома -лестницы подвалы, чердаки с верзней разводкой (м</t>
    </r>
    <r>
      <rPr>
        <b/>
        <sz val="9"/>
        <color theme="1"/>
        <rFont val="Calibri"/>
        <family val="2"/>
        <charset val="204"/>
      </rPr>
      <t>²)</t>
    </r>
  </si>
  <si>
    <t xml:space="preserve">кап. ремонт 2010г. Фасад, инженерные сети </t>
  </si>
  <si>
    <t>кап. ремонт 2010г. Крыша, фасад, инженерные сети</t>
  </si>
  <si>
    <t>кап. ремонт 2010 г. Крыша, отопление</t>
  </si>
  <si>
    <t>кап. ремонт 2011г. Крыша, фасад, отопление</t>
  </si>
  <si>
    <t>кап. ремонт 2012г. Инженерные сети, крыша, фасад</t>
  </si>
  <si>
    <t>кап. ремонт 2012г. Инженерные сети, фасад</t>
  </si>
  <si>
    <t>кап. ремонт 2013г. Инженерные сети, крыша, фасад</t>
  </si>
  <si>
    <t>кап. ремонт 2013г, 2014г, 2016. Инженерные сети, крыша, подвал, фасад, фундамент</t>
  </si>
  <si>
    <t>кап. ремонт 2016г. Инженерные сети, крыша, подвал, фасад, фундамент</t>
  </si>
  <si>
    <t>кап. ремонт 2015г. Инженерные сети, крыша, фасад. кап. ремонт 2016г. Подвал, фундамент</t>
  </si>
  <si>
    <t>кап. ремонт 2014г. Инженерные сети, фасад. кап. ремонт 2016г. Инженерные сети, крыша, подвал, фундамент</t>
  </si>
  <si>
    <t>кап. ремонт 2014г. Инженерные сети, крыша, фасад. кап. ремонт 2016г. Подвал, фундамент</t>
  </si>
  <si>
    <t>кап. ремонт 2016г. Инженерные сети, крыша, фасад, подвал, фундамент</t>
  </si>
  <si>
    <t>кап. ремонт 2017г. Инженерные сети, крыша, подвал, фасад, фундамент</t>
  </si>
  <si>
    <t>(внесена корректировка)</t>
  </si>
  <si>
    <t>подъезд №2</t>
  </si>
  <si>
    <t>Ø  76       м</t>
  </si>
  <si>
    <t>Ø  20       м</t>
  </si>
  <si>
    <t>тариф на текущий ремонт на 01.01.2019г.  (руб. с м²)</t>
  </si>
  <si>
    <t>тариф на текущий ремонт на 01.09.2019г. (руб. с м²)</t>
  </si>
  <si>
    <t>ориентировочное начисление средств на 2019г.</t>
  </si>
  <si>
    <t>остаток средств на 31.12.2018г. (руб.)</t>
  </si>
  <si>
    <t>покраска фасадов</t>
  </si>
  <si>
    <t>замена неисправных участков электрической сети здания (без квартир), м</t>
  </si>
  <si>
    <t>1,2 подъезд</t>
  </si>
  <si>
    <t>1,2 подъезды</t>
  </si>
  <si>
    <t>подъезды, подвал</t>
  </si>
  <si>
    <t>замена неисправных участков электрической сети здания (без квартир). М</t>
  </si>
  <si>
    <t>подвал,чердак</t>
  </si>
  <si>
    <t>чердак, подвал</t>
  </si>
  <si>
    <t>ремонт цокольной части фасадов, м2</t>
  </si>
  <si>
    <t>ремонт отмоски, м.п</t>
  </si>
  <si>
    <t>ремонт кровли входа в подвал №4</t>
  </si>
  <si>
    <t>подъезд, подвал</t>
  </si>
  <si>
    <t>подвал, подъезды</t>
  </si>
  <si>
    <t>6,7,8 подъезды</t>
  </si>
  <si>
    <t>ремонт приямков,м2</t>
  </si>
  <si>
    <t>Герметизация и заделка трещин, выбоин, межпанельных швов, м.п</t>
  </si>
  <si>
    <t>8 подъезд</t>
  </si>
  <si>
    <t>частичная замена над 1,2,3,5 подъездами</t>
  </si>
  <si>
    <t>1,2,3,6,8 подъезд</t>
  </si>
  <si>
    <t>5,6 подъезд</t>
  </si>
  <si>
    <t>ремонт крыльца,м2</t>
  </si>
  <si>
    <t>спуск в подвал №1</t>
  </si>
  <si>
    <t xml:space="preserve">чердак                                    </t>
  </si>
  <si>
    <t xml:space="preserve">            подвал                       </t>
  </si>
  <si>
    <t>подъезд 1,2,3</t>
  </si>
  <si>
    <t>ремонт балконной плиты кв.8</t>
  </si>
  <si>
    <t>6 м2</t>
  </si>
  <si>
    <t>эл.щитовая</t>
  </si>
  <si>
    <t>кв. 1</t>
  </si>
  <si>
    <t>кв 40</t>
  </si>
  <si>
    <t>подъезды 1,4</t>
  </si>
  <si>
    <t>установка перил подъезд 1,2</t>
  </si>
  <si>
    <t>кв.65</t>
  </si>
  <si>
    <t>подъезд 4</t>
  </si>
  <si>
    <t>кв.73</t>
  </si>
  <si>
    <t>установка двери</t>
  </si>
  <si>
    <t>фасад      подъезд 2,4</t>
  </si>
  <si>
    <t>кв.69</t>
  </si>
  <si>
    <t>подъезд 3</t>
  </si>
  <si>
    <t>установка снегозадержателей</t>
  </si>
  <si>
    <r>
      <t>ТЕКУЩЕГО РЕМОНТА ЖИЛЫХ ДОМОВ ОБСЛУЖИВАЕМЫХ ЗАО "ЖЭК</t>
    </r>
    <r>
      <rPr>
        <sz val="9"/>
        <color theme="1"/>
        <rFont val="Calibri"/>
        <family val="2"/>
        <charset val="204"/>
        <scheme val="minor"/>
      </rPr>
      <t xml:space="preserve">" </t>
    </r>
    <r>
      <rPr>
        <b/>
        <sz val="9"/>
        <color theme="1"/>
        <rFont val="Calibri"/>
        <family val="2"/>
        <charset val="204"/>
        <scheme val="minor"/>
      </rPr>
      <t>НА 2019г.</t>
    </r>
  </si>
  <si>
    <t>1,2,3,9,10 подъезды</t>
  </si>
  <si>
    <t>№1,2,3,4,5,6,7,8</t>
  </si>
  <si>
    <t>ремонт входа в подвал 4,8 подъезды</t>
  </si>
  <si>
    <t>замена окон на евроокна</t>
  </si>
  <si>
    <t>по 1му этажу в восьми пдъездах</t>
  </si>
  <si>
    <t>ремонт крыльца, м2</t>
  </si>
  <si>
    <t>покраска входных метал.дверей, м2</t>
  </si>
  <si>
    <t>подъезды 2,3,4,5,7</t>
  </si>
  <si>
    <t>Старший дома</t>
  </si>
  <si>
    <t>подъезды 1,2,3,4 с обрамл. Уголком 50</t>
  </si>
  <si>
    <t>2й подъезд</t>
  </si>
  <si>
    <t>ремонт красочного покрытия в помещениях общего пользования, м2</t>
  </si>
  <si>
    <r>
      <t>ТЕКУЩЕГО РЕМОНТА ЖИЛЫХ ДОМОВ ОБСЛУЖИВАЕМЫХ АО "ПРОЖЭКТОР</t>
    </r>
    <r>
      <rPr>
        <sz val="9"/>
        <color theme="1"/>
        <rFont val="Calibri"/>
        <family val="2"/>
        <charset val="204"/>
        <scheme val="minor"/>
      </rPr>
      <t xml:space="preserve">" </t>
    </r>
    <r>
      <rPr>
        <b/>
        <sz val="9"/>
        <color theme="1"/>
        <rFont val="Calibri"/>
        <family val="2"/>
        <charset val="204"/>
        <scheme val="minor"/>
      </rPr>
      <t>НА 2019г.</t>
    </r>
  </si>
  <si>
    <t>ремонт кровли спуска в подвал</t>
  </si>
  <si>
    <t xml:space="preserve">Старший дома </t>
  </si>
  <si>
    <t>замена окон в подъезде на евроокна первых этажей</t>
  </si>
  <si>
    <t>заменна окон в подъездах на евроокна</t>
  </si>
  <si>
    <t>ремонт дверей в подвальные помещения</t>
  </si>
  <si>
    <t>ремонт отмоски,м2</t>
  </si>
  <si>
    <t>частичный ремонт отлива, м</t>
  </si>
  <si>
    <t>ремонт подъездов</t>
  </si>
  <si>
    <t xml:space="preserve">космет.ремонт </t>
  </si>
  <si>
    <t>установка поручней</t>
  </si>
  <si>
    <t>4 шт</t>
  </si>
  <si>
    <t>ремонт отмоски, м2</t>
  </si>
  <si>
    <t>установка прожекторов</t>
  </si>
  <si>
    <r>
      <t>ТЕКУЩЕГО РЕМОНТА ЖИЛЫХ ДОМОВ ОБСЛУЖИВАЕМЫХ АО "ПРОЖЭКОР</t>
    </r>
    <r>
      <rPr>
        <sz val="9"/>
        <color theme="1"/>
        <rFont val="Calibri"/>
        <family val="2"/>
        <charset val="204"/>
        <scheme val="minor"/>
      </rPr>
      <t xml:space="preserve">" </t>
    </r>
    <r>
      <rPr>
        <b/>
        <sz val="9"/>
        <color theme="1"/>
        <rFont val="Calibri"/>
        <family val="2"/>
        <charset val="204"/>
        <scheme val="minor"/>
      </rPr>
      <t>НА 2019г.</t>
    </r>
  </si>
  <si>
    <t>ремонт</t>
  </si>
  <si>
    <t>2й</t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</si>
  <si>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 М.В. Фрунзе, дом 67</t>
    </r>
  </si>
  <si>
    <r>
      <t>общая площадь дома - лестницы, подвалы, чердаки с верхней разводкой (м</t>
    </r>
    <r>
      <rPr>
        <b/>
        <sz val="9"/>
        <color theme="1"/>
        <rFont val="Calibri"/>
        <family val="2"/>
        <charset val="204"/>
      </rPr>
      <t xml:space="preserve">²) </t>
    </r>
  </si>
  <si>
    <t>этажность/ кол-во подъездов/кол-во кв-р: 2/1/22</t>
  </si>
  <si>
    <t xml:space="preserve"> 2/1/22</t>
  </si>
  <si>
    <t xml:space="preserve">год постройки:  </t>
  </si>
  <si>
    <t xml:space="preserve">ориентировочный остаток средств (руб) </t>
  </si>
  <si>
    <t>ремонт отмоски м2</t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</si>
  <si>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 М.В. Фрунзе, дом 69</t>
    </r>
  </si>
  <si>
    <t xml:space="preserve">площадь жилых помещений  (м²) </t>
  </si>
  <si>
    <t xml:space="preserve">этажность/ кол-во подъездов/кол-во кв-р: </t>
  </si>
  <si>
    <t>2/1/26</t>
  </si>
  <si>
    <r>
      <t xml:space="preserve">по адресу: </t>
    </r>
    <r>
      <rPr>
        <b/>
        <sz val="12"/>
        <color theme="1"/>
        <rFont val="Calibri"/>
        <family val="2"/>
        <charset val="204"/>
        <scheme val="minor"/>
      </rPr>
      <t>ул. им.  бр. Малышевых, дом 45</t>
    </r>
  </si>
  <si>
    <t>этажность/ кол-во подъездов/кол-во кв-р:</t>
  </si>
  <si>
    <t xml:space="preserve"> 2/1/27</t>
  </si>
  <si>
    <t>заделка вводного кабеля в трубу</t>
  </si>
  <si>
    <t>изоляция м.п</t>
  </si>
  <si>
    <t>изоляция, п.м</t>
  </si>
  <si>
    <t xml:space="preserve">част. рем. штук. слоя </t>
  </si>
  <si>
    <t>квартиры</t>
  </si>
  <si>
    <t>чердачное помещение</t>
  </si>
  <si>
    <t>со стороны подъездов</t>
  </si>
  <si>
    <t>ремонт тротуара, м2</t>
  </si>
  <si>
    <t>подъезд №1, №2</t>
  </si>
  <si>
    <t>ремонт окон, шт</t>
  </si>
  <si>
    <t>ремон оголовка вент. шахт, шт</t>
  </si>
  <si>
    <t>замена и установка электроламп, светильников, прожекторов, шт</t>
  </si>
  <si>
    <t>ремонт оголовкой вент. шахт , шт</t>
  </si>
  <si>
    <t>кровля</t>
  </si>
  <si>
    <t>ремонт, шт</t>
  </si>
  <si>
    <t>ремонт стены 6м2</t>
  </si>
  <si>
    <t>п.№7</t>
  </si>
  <si>
    <t>п.№5</t>
  </si>
  <si>
    <t>установка карнизов над приямками, м2</t>
  </si>
  <si>
    <t>установка урн, шт</t>
  </si>
  <si>
    <t>п.№2</t>
  </si>
  <si>
    <t>ремонт цоколя, м2</t>
  </si>
  <si>
    <t>ПОДЪЕЗДЫ, шт</t>
  </si>
  <si>
    <t>Прочие работы</t>
  </si>
  <si>
    <t xml:space="preserve">    Прочие работы</t>
  </si>
  <si>
    <t>замена почтовых ящиков</t>
  </si>
  <si>
    <t>1-3 подъезд</t>
  </si>
  <si>
    <t>установка датчиков движения, шт</t>
  </si>
  <si>
    <t>5/4/78.</t>
  </si>
  <si>
    <t>подъезд № 1,2,3,4</t>
  </si>
  <si>
    <t>ремонт лест. марша, м</t>
  </si>
  <si>
    <t>подъезд №1,2</t>
  </si>
  <si>
    <t>подъезд №3,4</t>
  </si>
  <si>
    <t>шиферная кровля, м2</t>
  </si>
  <si>
    <t>подъезд №1,2,3</t>
  </si>
  <si>
    <r>
      <t>ТЕКУЩЕГО РЕМОНТА ЖИЛЫХ ДОМОВ ОБСЛУЖИВАЕМЫХ ЗАО "ЖЭК</t>
    </r>
    <r>
      <rPr>
        <sz val="9"/>
        <color rgb="FFFF0000"/>
        <rFont val="Calibri"/>
        <family val="2"/>
        <charset val="204"/>
        <scheme val="minor"/>
      </rPr>
      <t xml:space="preserve">" </t>
    </r>
    <r>
      <rPr>
        <b/>
        <sz val="9"/>
        <color rgb="FFFF0000"/>
        <rFont val="Calibri"/>
        <family val="2"/>
        <charset val="204"/>
        <scheme val="minor"/>
      </rPr>
      <t>НА 2019г.</t>
    </r>
  </si>
  <si>
    <t>6456,4/ 478,7</t>
  </si>
  <si>
    <t>2654,9/790</t>
  </si>
  <si>
    <t>3366,8/52,3</t>
  </si>
  <si>
    <r>
      <t xml:space="preserve">по адресу: </t>
    </r>
    <r>
      <rPr>
        <b/>
        <sz val="12"/>
        <color rgb="FFFF0000"/>
        <rFont val="Calibri"/>
        <family val="2"/>
        <charset val="204"/>
        <scheme val="minor"/>
      </rPr>
      <t>10 квартал, дом 30</t>
    </r>
  </si>
  <si>
    <r>
      <t>общая площадь дома - лестницы, чердаки,с верхней разводкой, подвалы (м</t>
    </r>
    <r>
      <rPr>
        <b/>
        <sz val="9"/>
        <color rgb="FFFF0000"/>
        <rFont val="Calibri"/>
        <family val="2"/>
        <charset val="204"/>
      </rPr>
      <t>²)</t>
    </r>
  </si>
  <si>
    <r>
      <t xml:space="preserve">по адресу: </t>
    </r>
    <r>
      <rPr>
        <b/>
        <sz val="12"/>
        <color rgb="FFFF0000"/>
        <rFont val="Calibri"/>
        <family val="2"/>
        <charset val="204"/>
        <scheme val="minor"/>
      </rPr>
      <t xml:space="preserve">10 квартал, дом 11 </t>
    </r>
  </si>
  <si>
    <r>
      <t>общая площадь дома - лестницы, подвадлы, чердаки вс верхней разводкой (м</t>
    </r>
    <r>
      <rPr>
        <b/>
        <sz val="9"/>
        <color rgb="FFFF0000"/>
        <rFont val="Calibri"/>
        <family val="2"/>
        <charset val="204"/>
      </rPr>
      <t>²)</t>
    </r>
  </si>
  <si>
    <t>1833,3/155,5</t>
  </si>
  <si>
    <t>2321,0/160,5</t>
  </si>
  <si>
    <t>3045,50/71,6</t>
  </si>
  <si>
    <t>3060,5/255,8</t>
  </si>
  <si>
    <t>1823,2/44,2</t>
  </si>
  <si>
    <t>2501,9/634,7</t>
  </si>
  <si>
    <t>3635,6/1095,9</t>
  </si>
  <si>
    <t>3073,0/71,3</t>
  </si>
  <si>
    <t>2956,3/155,7</t>
  </si>
  <si>
    <t>1983,1/64,8</t>
  </si>
  <si>
    <t>1902,5/69,7</t>
  </si>
  <si>
    <t>1451,8/27,5</t>
  </si>
  <si>
    <t>1227,2/211,1</t>
  </si>
  <si>
    <t>1975,4/65,8</t>
  </si>
  <si>
    <t>1860,2/148,2</t>
  </si>
  <si>
    <t>1762,6/328,6</t>
  </si>
  <si>
    <t>1832,5/279,6</t>
  </si>
  <si>
    <t>1221,7/444,7</t>
  </si>
  <si>
    <t>1395,7/86,1</t>
  </si>
  <si>
    <t>519,48/15,0</t>
  </si>
  <si>
    <t>июль                                                            август                                                сентябрь</t>
  </si>
  <si>
    <t>октябрь                                                            ноябрь                                                               декабрь</t>
  </si>
  <si>
    <t xml:space="preserve">остаток средств на 31.12.2018г. (руб.) </t>
  </si>
  <si>
    <t>ориентировочное начисление средств на 2019г.:</t>
  </si>
  <si>
    <t>4. Фасонные части</t>
  </si>
  <si>
    <t>шт</t>
  </si>
  <si>
    <t>кв. 102</t>
  </si>
  <si>
    <t>кв. 38</t>
  </si>
  <si>
    <t>кв. 83</t>
  </si>
  <si>
    <t>замена почтовых ящиков, шт</t>
  </si>
  <si>
    <t>кв. 13</t>
  </si>
  <si>
    <t>кв. 36</t>
  </si>
  <si>
    <t>кв. 36,13</t>
  </si>
  <si>
    <t>кв. 45,51,62</t>
  </si>
  <si>
    <t>аптека</t>
  </si>
  <si>
    <t>кв. 72</t>
  </si>
  <si>
    <t>кв. 46, подвал</t>
  </si>
  <si>
    <t>подъезд 1,3,4,5,6</t>
  </si>
  <si>
    <t>кв. 58</t>
  </si>
  <si>
    <t>кв. 23</t>
  </si>
  <si>
    <t>изготовление и установка пандуса, шт</t>
  </si>
  <si>
    <t>подъезд №3</t>
  </si>
  <si>
    <t>замена дверного блока, шт</t>
  </si>
  <si>
    <t>подъезд 2</t>
  </si>
  <si>
    <t>замена светодиодных ламп, шт</t>
  </si>
  <si>
    <t>4. Фасоные части</t>
  </si>
  <si>
    <t>5. Замена насоса</t>
  </si>
  <si>
    <t>установка светодиодных ламп, шт</t>
  </si>
  <si>
    <t>кв. 53</t>
  </si>
  <si>
    <t>4. Фасонные чаасти</t>
  </si>
  <si>
    <t>5. Насос циркуляционный</t>
  </si>
  <si>
    <t>замена, шт</t>
  </si>
  <si>
    <t>кв. 10</t>
  </si>
  <si>
    <t>кв. 17,21,25</t>
  </si>
  <si>
    <t>муфта, шт.</t>
  </si>
  <si>
    <t>установка светильника, светодиодной лампы, датчик движения, шт</t>
  </si>
  <si>
    <t>замена насоса, шт</t>
  </si>
  <si>
    <t>кв.3</t>
  </si>
  <si>
    <t>чердак, кв.3</t>
  </si>
  <si>
    <t>кв. 1, 20а, подвал</t>
  </si>
  <si>
    <t>кв. 1, 20а</t>
  </si>
  <si>
    <t>чердак, кв. 29,33</t>
  </si>
  <si>
    <t>чердак, кв. 39,43</t>
  </si>
  <si>
    <t>ремонт кв 87,89</t>
  </si>
  <si>
    <t>кв. 43</t>
  </si>
  <si>
    <t>подвал 1</t>
  </si>
  <si>
    <t>кв. 9,16,23,26</t>
  </si>
  <si>
    <t>5. насос циркуляционный</t>
  </si>
  <si>
    <t>6. Теплоизоляция</t>
  </si>
  <si>
    <t>м</t>
  </si>
  <si>
    <t>Ø  50       шт</t>
  </si>
  <si>
    <t>кв. 7,8</t>
  </si>
  <si>
    <t>кв. 7,8,9</t>
  </si>
  <si>
    <t>кв. 9</t>
  </si>
  <si>
    <t>кв. 3,7</t>
  </si>
  <si>
    <t>кв. 2</t>
  </si>
  <si>
    <t xml:space="preserve"> шт</t>
  </si>
  <si>
    <t>кв. 7</t>
  </si>
  <si>
    <t>кв. 34, чердак</t>
  </si>
  <si>
    <t>кв. 34</t>
  </si>
  <si>
    <t>кв. 7,52</t>
  </si>
  <si>
    <t>кв. 55</t>
  </si>
  <si>
    <t>кв. 55,58,59</t>
  </si>
  <si>
    <t>крестовина, шт</t>
  </si>
  <si>
    <t>кв. 33</t>
  </si>
  <si>
    <t>кв. 18</t>
  </si>
  <si>
    <t>6. теплоизоляция</t>
  </si>
  <si>
    <t>7. Отопительные приборы</t>
  </si>
  <si>
    <t>подъезд 4, кв.12</t>
  </si>
  <si>
    <t>подвал 1,3</t>
  </si>
  <si>
    <t>чердак, подвал, кв. 12</t>
  </si>
  <si>
    <t>чердак, кв.12</t>
  </si>
  <si>
    <t>кв. 30,72,76</t>
  </si>
  <si>
    <t>кв. 6</t>
  </si>
  <si>
    <t>кв.1</t>
  </si>
  <si>
    <t>кв. 64</t>
  </si>
  <si>
    <t>кв. 2,5,8, чердак</t>
  </si>
  <si>
    <t>кв. 2,5,8,17,19,22, чердак</t>
  </si>
  <si>
    <t>6. Отопительные приборы, шт</t>
  </si>
  <si>
    <t>кв. 1,6 (под полом)</t>
  </si>
  <si>
    <t>кв. 1 (под полом)</t>
  </si>
  <si>
    <t>ремонт деревянного пола, м2</t>
  </si>
  <si>
    <t>кв.1 (под полом)</t>
  </si>
  <si>
    <t>кв. 2,40</t>
  </si>
  <si>
    <t>кв. 2, ТУ</t>
  </si>
  <si>
    <t>кв. 65,69</t>
  </si>
  <si>
    <t>6. Изоляция,м</t>
  </si>
  <si>
    <t>кв. 17</t>
  </si>
  <si>
    <t>кв 4</t>
  </si>
  <si>
    <t>кв. 14, чердак</t>
  </si>
  <si>
    <t>кв. 10,20,26, подъезд 3</t>
  </si>
  <si>
    <t>подъездвы</t>
  </si>
  <si>
    <t>кв 61</t>
  </si>
  <si>
    <t>заделка межпанельных швов, м.п.</t>
  </si>
  <si>
    <t>установка перил, м.п</t>
  </si>
  <si>
    <t>подъезды 1,2,3,4,5,6</t>
  </si>
  <si>
    <t>подъезд №8</t>
  </si>
  <si>
    <t>кв. 137</t>
  </si>
  <si>
    <t>подъезд №5</t>
  </si>
  <si>
    <t>установка перил, м.п.</t>
  </si>
  <si>
    <t>установка светильника, лампы светодиодной, датчика движения, шт</t>
  </si>
  <si>
    <t>кв. 93,105</t>
  </si>
  <si>
    <t>шт.</t>
  </si>
  <si>
    <t>кв. 45,48,51</t>
  </si>
  <si>
    <t>кв. 50,53</t>
  </si>
  <si>
    <t>подъезд №1,2,3,4,5,6</t>
  </si>
  <si>
    <t>подъезд №1,2,3,4</t>
  </si>
  <si>
    <t>подвал №1</t>
  </si>
  <si>
    <t>кв.77,80</t>
  </si>
  <si>
    <t>кв.98</t>
  </si>
  <si>
    <t>кв.98, подъезд 3</t>
  </si>
  <si>
    <t>подъезд №1,№2,№3,№4</t>
  </si>
  <si>
    <t>кв.11,51,55,59,63</t>
  </si>
  <si>
    <t>кв.32</t>
  </si>
  <si>
    <t>кв.60,64,68,72,76</t>
  </si>
  <si>
    <t>кв. 10,60,64,68,72,76</t>
  </si>
  <si>
    <t>изготовление и установка перил, м.п</t>
  </si>
  <si>
    <t>родъезд №2</t>
  </si>
  <si>
    <t>подъезд №1,№2,№3№,4</t>
  </si>
  <si>
    <t>кв. 6,10</t>
  </si>
  <si>
    <t>4.  Фасонные части</t>
  </si>
  <si>
    <t>кв. 6,10, подъезд №2</t>
  </si>
  <si>
    <t>установка светильника, датчика движения, лампы светодиодной, шт</t>
  </si>
  <si>
    <t>подъезд №1</t>
  </si>
  <si>
    <t>5. установка циркуляционного насоса,</t>
  </si>
  <si>
    <t>кв.62</t>
  </si>
  <si>
    <t>кв.63</t>
  </si>
  <si>
    <t>кв.16</t>
  </si>
  <si>
    <t>кв.25,38,61</t>
  </si>
  <si>
    <t>кв.60,64,65</t>
  </si>
  <si>
    <t>кв.60</t>
  </si>
  <si>
    <t>кв.20</t>
  </si>
  <si>
    <t xml:space="preserve">установка перил у подъезда </t>
  </si>
  <si>
    <t>№1</t>
  </si>
  <si>
    <t>кв.1,чердак</t>
  </si>
  <si>
    <t>кв.4</t>
  </si>
  <si>
    <t>кв.8</t>
  </si>
  <si>
    <t>кв.3,5,6,чердак</t>
  </si>
  <si>
    <t>кв.10,11</t>
  </si>
  <si>
    <t>кв.66а</t>
  </si>
  <si>
    <t>кв.15,19</t>
  </si>
  <si>
    <t>кв.7</t>
  </si>
  <si>
    <t>кв. 7,52,51,подвал,чердак,подъезд №2</t>
  </si>
  <si>
    <t>кв. 7,52, кв.35 (предписание ГЖИ 19-255 295 от 28.01.19),51,подвал,чердак</t>
  </si>
  <si>
    <t>кв.51,подвал,чердак</t>
  </si>
  <si>
    <t>кв. 7,52,51</t>
  </si>
  <si>
    <t>кв. 55,41,45</t>
  </si>
  <si>
    <t>душевая</t>
  </si>
  <si>
    <t>кв. 12,10</t>
  </si>
  <si>
    <t>кв.10</t>
  </si>
  <si>
    <t>кв.15,18</t>
  </si>
  <si>
    <t>кв.17,21,45,38,42,46</t>
  </si>
  <si>
    <t>ремонт кровли спуска в первый подвал</t>
  </si>
  <si>
    <t>замена светильника,шт</t>
  </si>
  <si>
    <t>за домом</t>
  </si>
  <si>
    <t>частичная замена(предписание ГЖИ №19-134 1416/1от 13.03.2019г</t>
  </si>
  <si>
    <t>подвал,чердк</t>
  </si>
  <si>
    <t>3. Изоляция трубопровода,м</t>
  </si>
  <si>
    <t>установка датчика движения,шт</t>
  </si>
  <si>
    <t>6шт</t>
  </si>
  <si>
    <t>кв.30,подвал</t>
  </si>
  <si>
    <t>Частичный ремонт</t>
  </si>
  <si>
    <t>магистраль до ТУ</t>
  </si>
  <si>
    <t>подъезд №1,2,3,4 частично</t>
  </si>
  <si>
    <t xml:space="preserve">замена дверок этажного щита по эксплуатации слаботочных коммуникаций(интернет,телевидение,радио и т.д.) </t>
  </si>
  <si>
    <t xml:space="preserve">частичная замена </t>
  </si>
  <si>
    <t>частичный ремонт</t>
  </si>
  <si>
    <r>
      <t>ТЕКУЩЕГО РЕМОНТА ЖИЛЫХ ДОМОВ ОБСЛУЖИВАЕМЫХ АО "ПРОЖЭКТОР</t>
    </r>
    <r>
      <rPr>
        <sz val="9"/>
        <color rgb="FFFF0000"/>
        <rFont val="Calibri"/>
        <family val="2"/>
        <charset val="204"/>
        <scheme val="minor"/>
      </rPr>
      <t xml:space="preserve">" </t>
    </r>
    <r>
      <rPr>
        <b/>
        <sz val="9"/>
        <color rgb="FFFF0000"/>
        <rFont val="Calibri"/>
        <family val="2"/>
        <charset val="204"/>
        <scheme val="minor"/>
      </rPr>
      <t>НА 2019г.</t>
    </r>
  </si>
  <si>
    <r>
      <t xml:space="preserve">по адресу: </t>
    </r>
    <r>
      <rPr>
        <b/>
        <sz val="12"/>
        <color rgb="FFFF0000"/>
        <rFont val="Calibri"/>
        <family val="2"/>
        <charset val="204"/>
        <scheme val="minor"/>
      </rPr>
      <t>10 квартал, дом 4</t>
    </r>
  </si>
  <si>
    <r>
      <t>общая площадь дома - лестницыю подвалы, чердаки с верхней разводкой (м</t>
    </r>
    <r>
      <rPr>
        <b/>
        <sz val="9"/>
        <color rgb="FFFF0000"/>
        <rFont val="Calibri"/>
        <family val="2"/>
        <charset val="204"/>
      </rPr>
      <t>²)</t>
    </r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</si>
</sst>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0.0"/>
  </numFmts>
  <fonts count="26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sz val="12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sz val="9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0"/>
      <color theme="1"/>
      <name val="Arial Narrow"/>
      <family val="2"/>
      <charset val="204"/>
    </font>
    <font>
      <b/>
      <sz val="9"/>
      <color theme="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FF0000"/>
      <name val="Arial Cyr"/>
      <charset val="204"/>
    </font>
    <font>
      <b/>
      <sz val="9"/>
      <color rgb="FFFF0000"/>
      <name val="Arial Cy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</cellStyleXfs>
  <cellXfs count="432">
    <xf numFmtId="0" fontId="0" fillId="0" borderId="0" xfId="0"/>
    <xf numFmtId="0" fontId="4" fillId="0" borderId="0" xfId="0" applyFont="1"/>
    <xf numFmtId="0" fontId="3" fillId="0" borderId="0" xfId="0" applyFont="1" applyAlignment="1">
      <alignment horizontal="left"/>
    </xf>
    <xf numFmtId="0" fontId="6" fillId="0" borderId="5" xfId="4" applyFont="1" applyBorder="1" applyAlignment="1">
      <alignment horizontal="center" wrapText="1"/>
    </xf>
    <xf numFmtId="0" fontId="6" fillId="0" borderId="2" xfId="4" applyFont="1" applyBorder="1" applyAlignment="1">
      <alignment horizontal="center" wrapText="1"/>
    </xf>
    <xf numFmtId="0" fontId="6" fillId="0" borderId="4" xfId="4" applyFont="1" applyBorder="1" applyAlignment="1">
      <alignment horizontal="center" wrapText="1"/>
    </xf>
    <xf numFmtId="0" fontId="6" fillId="0" borderId="2" xfId="4" applyFont="1" applyBorder="1" applyAlignment="1">
      <alignment wrapText="1"/>
    </xf>
    <xf numFmtId="0" fontId="7" fillId="2" borderId="1" xfId="4" applyFont="1" applyFill="1" applyBorder="1" applyAlignment="1">
      <alignment horizontal="center" wrapText="1"/>
    </xf>
    <xf numFmtId="0" fontId="6" fillId="2" borderId="5" xfId="4" applyFont="1" applyFill="1" applyBorder="1"/>
    <xf numFmtId="0" fontId="6" fillId="2" borderId="4" xfId="4" applyFont="1" applyFill="1" applyBorder="1"/>
    <xf numFmtId="0" fontId="6" fillId="2" borderId="2" xfId="4" applyFont="1" applyFill="1" applyBorder="1"/>
    <xf numFmtId="0" fontId="7" fillId="0" borderId="1" xfId="4" applyFont="1" applyBorder="1" applyAlignment="1">
      <alignment wrapText="1"/>
    </xf>
    <xf numFmtId="0" fontId="6" fillId="0" borderId="5" xfId="4" applyFont="1" applyBorder="1"/>
    <xf numFmtId="0" fontId="6" fillId="0" borderId="4" xfId="4" applyFont="1" applyBorder="1"/>
    <xf numFmtId="0" fontId="6" fillId="0" borderId="2" xfId="4" applyFont="1" applyBorder="1"/>
    <xf numFmtId="0" fontId="6" fillId="0" borderId="1" xfId="4" applyFont="1" applyBorder="1" applyAlignment="1">
      <alignment wrapText="1"/>
    </xf>
    <xf numFmtId="0" fontId="8" fillId="0" borderId="1" xfId="4" applyFont="1" applyBorder="1" applyAlignment="1">
      <alignment wrapText="1"/>
    </xf>
    <xf numFmtId="0" fontId="7" fillId="8" borderId="1" xfId="4" applyFont="1" applyFill="1" applyBorder="1" applyAlignment="1">
      <alignment wrapText="1"/>
    </xf>
    <xf numFmtId="0" fontId="7" fillId="2" borderId="5" xfId="4" applyFont="1" applyFill="1" applyBorder="1"/>
    <xf numFmtId="0" fontId="7" fillId="2" borderId="4" xfId="4" applyFont="1" applyFill="1" applyBorder="1"/>
    <xf numFmtId="0" fontId="7" fillId="2" borderId="2" xfId="4" applyFont="1" applyFill="1" applyBorder="1"/>
    <xf numFmtId="0" fontId="7" fillId="4" borderId="1" xfId="4" applyFont="1" applyFill="1" applyBorder="1" applyAlignment="1">
      <alignment horizontal="center" wrapText="1"/>
    </xf>
    <xf numFmtId="0" fontId="6" fillId="4" borderId="5" xfId="4" applyFont="1" applyFill="1" applyBorder="1"/>
    <xf numFmtId="0" fontId="6" fillId="4" borderId="4" xfId="4" applyFont="1" applyFill="1" applyBorder="1"/>
    <xf numFmtId="0" fontId="6" fillId="4" borderId="2" xfId="4" applyFont="1" applyFill="1" applyBorder="1"/>
    <xf numFmtId="0" fontId="7" fillId="4" borderId="1" xfId="4" applyFont="1" applyFill="1" applyBorder="1" applyAlignment="1">
      <alignment wrapText="1"/>
    </xf>
    <xf numFmtId="0" fontId="7" fillId="4" borderId="5" xfId="4" applyFont="1" applyFill="1" applyBorder="1"/>
    <xf numFmtId="0" fontId="7" fillId="4" borderId="4" xfId="4" applyFont="1" applyFill="1" applyBorder="1"/>
    <xf numFmtId="0" fontId="7" fillId="4" borderId="2" xfId="4" applyFont="1" applyFill="1" applyBorder="1"/>
    <xf numFmtId="0" fontId="7" fillId="3" borderId="1" xfId="4" applyFont="1" applyFill="1" applyBorder="1" applyAlignment="1">
      <alignment horizontal="center" wrapText="1"/>
    </xf>
    <xf numFmtId="0" fontId="6" fillId="3" borderId="5" xfId="4" applyFont="1" applyFill="1" applyBorder="1"/>
    <xf numFmtId="0" fontId="6" fillId="3" borderId="4" xfId="4" applyFont="1" applyFill="1" applyBorder="1"/>
    <xf numFmtId="0" fontId="6" fillId="3" borderId="2" xfId="4" applyFont="1" applyFill="1" applyBorder="1"/>
    <xf numFmtId="0" fontId="7" fillId="3" borderId="1" xfId="4" applyFont="1" applyFill="1" applyBorder="1" applyAlignment="1">
      <alignment wrapText="1"/>
    </xf>
    <xf numFmtId="0" fontId="7" fillId="3" borderId="5" xfId="4" applyFont="1" applyFill="1" applyBorder="1"/>
    <xf numFmtId="0" fontId="7" fillId="3" borderId="4" xfId="4" applyFont="1" applyFill="1" applyBorder="1"/>
    <xf numFmtId="0" fontId="7" fillId="3" borderId="2" xfId="4" applyFont="1" applyFill="1" applyBorder="1"/>
    <xf numFmtId="0" fontId="7" fillId="5" borderId="1" xfId="4" applyFont="1" applyFill="1" applyBorder="1" applyAlignment="1">
      <alignment horizontal="center"/>
    </xf>
    <xf numFmtId="0" fontId="6" fillId="5" borderId="5" xfId="4" applyFont="1" applyFill="1" applyBorder="1"/>
    <xf numFmtId="0" fontId="6" fillId="5" borderId="4" xfId="4" applyFont="1" applyFill="1" applyBorder="1"/>
    <xf numFmtId="0" fontId="6" fillId="5" borderId="2" xfId="4" applyFont="1" applyFill="1" applyBorder="1"/>
    <xf numFmtId="0" fontId="7" fillId="0" borderId="1" xfId="4" applyFont="1" applyBorder="1"/>
    <xf numFmtId="0" fontId="6" fillId="0" borderId="1" xfId="4" applyFont="1" applyBorder="1"/>
    <xf numFmtId="0" fontId="7" fillId="5" borderId="1" xfId="4" applyFont="1" applyFill="1" applyBorder="1"/>
    <xf numFmtId="0" fontId="7" fillId="5" borderId="5" xfId="4" applyFont="1" applyFill="1" applyBorder="1"/>
    <xf numFmtId="0" fontId="7" fillId="5" borderId="4" xfId="4" applyFont="1" applyFill="1" applyBorder="1"/>
    <xf numFmtId="0" fontId="7" fillId="5" borderId="2" xfId="4" applyFont="1" applyFill="1" applyBorder="1"/>
    <xf numFmtId="0" fontId="7" fillId="7" borderId="1" xfId="4" applyFont="1" applyFill="1" applyBorder="1" applyAlignment="1">
      <alignment wrapText="1"/>
    </xf>
    <xf numFmtId="0" fontId="6" fillId="7" borderId="5" xfId="4" applyFont="1" applyFill="1" applyBorder="1"/>
    <xf numFmtId="0" fontId="6" fillId="7" borderId="4" xfId="4" applyFont="1" applyFill="1" applyBorder="1"/>
    <xf numFmtId="0" fontId="6" fillId="7" borderId="2" xfId="4" applyFont="1" applyFill="1" applyBorder="1"/>
    <xf numFmtId="0" fontId="6" fillId="6" borderId="1" xfId="4" applyFont="1" applyFill="1" applyBorder="1" applyAlignment="1">
      <alignment wrapText="1"/>
    </xf>
    <xf numFmtId="0" fontId="7" fillId="6" borderId="1" xfId="4" applyFont="1" applyFill="1" applyBorder="1" applyAlignment="1">
      <alignment wrapText="1"/>
    </xf>
    <xf numFmtId="0" fontId="7" fillId="0" borderId="5" xfId="4" applyFont="1" applyBorder="1"/>
    <xf numFmtId="0" fontId="7" fillId="0" borderId="4" xfId="4" applyFont="1" applyBorder="1"/>
    <xf numFmtId="0" fontId="7" fillId="0" borderId="2" xfId="4" applyFont="1" applyBorder="1"/>
    <xf numFmtId="0" fontId="7" fillId="9" borderId="1" xfId="4" applyFont="1" applyFill="1" applyBorder="1" applyAlignment="1">
      <alignment wrapText="1"/>
    </xf>
    <xf numFmtId="0" fontId="7" fillId="9" borderId="5" xfId="4" applyFont="1" applyFill="1" applyBorder="1"/>
    <xf numFmtId="0" fontId="7" fillId="9" borderId="4" xfId="4" applyFont="1" applyFill="1" applyBorder="1"/>
    <xf numFmtId="0" fontId="7" fillId="9" borderId="2" xfId="4" applyFont="1" applyFill="1" applyBorder="1"/>
    <xf numFmtId="0" fontId="7" fillId="7" borderId="1" xfId="4" applyFont="1" applyFill="1" applyBorder="1" applyAlignment="1">
      <alignment horizontal="center" wrapText="1"/>
    </xf>
    <xf numFmtId="0" fontId="7" fillId="7" borderId="1" xfId="4" applyFont="1" applyFill="1" applyBorder="1" applyAlignment="1">
      <alignment horizontal="left" wrapText="1"/>
    </xf>
    <xf numFmtId="0" fontId="7" fillId="8" borderId="1" xfId="4" applyFont="1" applyFill="1" applyBorder="1" applyAlignment="1">
      <alignment horizontal="center" wrapText="1"/>
    </xf>
    <xf numFmtId="0" fontId="6" fillId="8" borderId="5" xfId="4" applyFont="1" applyFill="1" applyBorder="1"/>
    <xf numFmtId="0" fontId="6" fillId="8" borderId="4" xfId="4" applyFont="1" applyFill="1" applyBorder="1"/>
    <xf numFmtId="0" fontId="6" fillId="8" borderId="2" xfId="4" applyFont="1" applyFill="1" applyBorder="1"/>
    <xf numFmtId="0" fontId="9" fillId="0" borderId="1" xfId="4" applyFont="1" applyBorder="1" applyAlignment="1">
      <alignment wrapText="1"/>
    </xf>
    <xf numFmtId="0" fontId="7" fillId="0" borderId="1" xfId="4" applyFont="1" applyFill="1" applyBorder="1" applyAlignment="1">
      <alignment wrapText="1"/>
    </xf>
    <xf numFmtId="0" fontId="3" fillId="0" borderId="0" xfId="0" applyFont="1" applyBorder="1" applyAlignment="1">
      <alignment horizontal="left"/>
    </xf>
    <xf numFmtId="0" fontId="7" fillId="0" borderId="12" xfId="4" applyFont="1" applyBorder="1" applyAlignment="1">
      <alignment horizontal="center"/>
    </xf>
    <xf numFmtId="0" fontId="6" fillId="0" borderId="4" xfId="4" applyFont="1" applyBorder="1" applyAlignment="1">
      <alignment wrapText="1"/>
    </xf>
    <xf numFmtId="0" fontId="0" fillId="0" borderId="2" xfId="0" applyBorder="1"/>
    <xf numFmtId="0" fontId="6" fillId="0" borderId="2" xfId="4" applyFont="1" applyBorder="1" applyAlignment="1">
      <alignment horizontal="right" wrapText="1"/>
    </xf>
    <xf numFmtId="0" fontId="6" fillId="0" borderId="5" xfId="4" applyFont="1" applyBorder="1" applyAlignment="1">
      <alignment wrapText="1"/>
    </xf>
    <xf numFmtId="3" fontId="6" fillId="0" borderId="2" xfId="4" applyNumberFormat="1" applyFont="1" applyBorder="1" applyAlignment="1">
      <alignment wrapText="1"/>
    </xf>
    <xf numFmtId="3" fontId="6" fillId="0" borderId="2" xfId="4" applyNumberFormat="1" applyFont="1" applyBorder="1"/>
    <xf numFmtId="0" fontId="7" fillId="0" borderId="12" xfId="4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/>
    <xf numFmtId="0" fontId="7" fillId="7" borderId="2" xfId="4" applyFont="1" applyFill="1" applyBorder="1"/>
    <xf numFmtId="0" fontId="7" fillId="8" borderId="2" xfId="4" applyFont="1" applyFill="1" applyBorder="1"/>
    <xf numFmtId="0" fontId="3" fillId="0" borderId="3" xfId="0" applyFont="1" applyBorder="1" applyAlignme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2" fontId="7" fillId="0" borderId="6" xfId="4" applyNumberFormat="1" applyFont="1" applyBorder="1"/>
    <xf numFmtId="1" fontId="7" fillId="0" borderId="6" xfId="4" applyNumberFormat="1" applyFont="1" applyBorder="1"/>
    <xf numFmtId="0" fontId="4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3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4" fontId="3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16" fontId="3" fillId="0" borderId="0" xfId="0" applyNumberFormat="1" applyFont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6" fillId="0" borderId="2" xfId="4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2" fontId="3" fillId="0" borderId="0" xfId="0" applyNumberFormat="1" applyFont="1" applyAlignment="1">
      <alignment horizontal="left" vertical="center"/>
    </xf>
    <xf numFmtId="0" fontId="7" fillId="0" borderId="12" xfId="4" applyFont="1" applyBorder="1" applyAlignment="1">
      <alignment horizontal="center"/>
    </xf>
    <xf numFmtId="0" fontId="7" fillId="7" borderId="5" xfId="4" applyFont="1" applyFill="1" applyBorder="1"/>
    <xf numFmtId="0" fontId="7" fillId="7" borderId="4" xfId="4" applyFont="1" applyFill="1" applyBorder="1"/>
    <xf numFmtId="0" fontId="7" fillId="10" borderId="1" xfId="4" applyFont="1" applyFill="1" applyBorder="1" applyAlignment="1">
      <alignment horizontal="center" wrapText="1"/>
    </xf>
    <xf numFmtId="0" fontId="6" fillId="10" borderId="5" xfId="4" applyFont="1" applyFill="1" applyBorder="1"/>
    <xf numFmtId="0" fontId="6" fillId="10" borderId="4" xfId="4" applyFont="1" applyFill="1" applyBorder="1"/>
    <xf numFmtId="0" fontId="6" fillId="10" borderId="2" xfId="4" applyFont="1" applyFill="1" applyBorder="1"/>
    <xf numFmtId="0" fontId="7" fillId="10" borderId="1" xfId="4" applyFont="1" applyFill="1" applyBorder="1" applyAlignment="1">
      <alignment wrapText="1"/>
    </xf>
    <xf numFmtId="0" fontId="7" fillId="10" borderId="5" xfId="4" applyFont="1" applyFill="1" applyBorder="1"/>
    <xf numFmtId="0" fontId="7" fillId="10" borderId="4" xfId="4" applyFont="1" applyFill="1" applyBorder="1"/>
    <xf numFmtId="0" fontId="7" fillId="10" borderId="2" xfId="4" applyFont="1" applyFill="1" applyBorder="1"/>
    <xf numFmtId="0" fontId="7" fillId="11" borderId="1" xfId="4" applyFont="1" applyFill="1" applyBorder="1" applyAlignment="1">
      <alignment wrapText="1"/>
    </xf>
    <xf numFmtId="0" fontId="7" fillId="11" borderId="5" xfId="4" applyFont="1" applyFill="1" applyBorder="1"/>
    <xf numFmtId="0" fontId="7" fillId="11" borderId="4" xfId="4" applyFont="1" applyFill="1" applyBorder="1"/>
    <xf numFmtId="0" fontId="7" fillId="11" borderId="2" xfId="4" applyFont="1" applyFill="1" applyBorder="1"/>
    <xf numFmtId="0" fontId="7" fillId="12" borderId="1" xfId="4" applyFont="1" applyFill="1" applyBorder="1" applyAlignment="1">
      <alignment wrapText="1"/>
    </xf>
    <xf numFmtId="0" fontId="6" fillId="12" borderId="5" xfId="4" applyFont="1" applyFill="1" applyBorder="1"/>
    <xf numFmtId="0" fontId="6" fillId="12" borderId="4" xfId="4" applyFont="1" applyFill="1" applyBorder="1"/>
    <xf numFmtId="0" fontId="6" fillId="12" borderId="2" xfId="4" applyFont="1" applyFill="1" applyBorder="1"/>
    <xf numFmtId="0" fontId="7" fillId="12" borderId="5" xfId="4" applyFont="1" applyFill="1" applyBorder="1"/>
    <xf numFmtId="0" fontId="7" fillId="12" borderId="4" xfId="4" applyFont="1" applyFill="1" applyBorder="1"/>
    <xf numFmtId="0" fontId="7" fillId="12" borderId="2" xfId="4" applyFont="1" applyFill="1" applyBorder="1"/>
    <xf numFmtId="0" fontId="6" fillId="0" borderId="2" xfId="4" applyFont="1" applyBorder="1" applyAlignment="1">
      <alignment vertical="top" wrapText="1"/>
    </xf>
    <xf numFmtId="0" fontId="6" fillId="0" borderId="0" xfId="4" applyFont="1" applyBorder="1" applyAlignment="1">
      <alignment wrapText="1"/>
    </xf>
    <xf numFmtId="0" fontId="7" fillId="0" borderId="12" xfId="4" applyFont="1" applyBorder="1" applyAlignment="1">
      <alignment horizontal="center"/>
    </xf>
    <xf numFmtId="0" fontId="3" fillId="0" borderId="0" xfId="0" applyFont="1" applyAlignment="1">
      <alignment horizontal="left"/>
    </xf>
    <xf numFmtId="0" fontId="12" fillId="0" borderId="0" xfId="0" applyFont="1"/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6" fillId="0" borderId="2" xfId="4" applyFont="1" applyBorder="1" applyAlignment="1">
      <alignment vertical="center" wrapText="1"/>
    </xf>
    <xf numFmtId="0" fontId="6" fillId="0" borderId="1" xfId="4" applyFont="1" applyBorder="1" applyAlignment="1">
      <alignment vertical="center" wrapText="1"/>
    </xf>
    <xf numFmtId="0" fontId="6" fillId="6" borderId="1" xfId="4" applyFont="1" applyFill="1" applyBorder="1" applyAlignment="1">
      <alignment vertical="center" wrapText="1"/>
    </xf>
    <xf numFmtId="0" fontId="9" fillId="0" borderId="1" xfId="4" applyFont="1" applyBorder="1" applyAlignment="1">
      <alignment vertical="center" wrapText="1"/>
    </xf>
    <xf numFmtId="0" fontId="7" fillId="13" borderId="5" xfId="4" applyFont="1" applyFill="1" applyBorder="1"/>
    <xf numFmtId="0" fontId="7" fillId="13" borderId="1" xfId="4" applyFont="1" applyFill="1" applyBorder="1" applyAlignment="1">
      <alignment horizontal="left" wrapText="1"/>
    </xf>
    <xf numFmtId="0" fontId="6" fillId="13" borderId="5" xfId="4" applyFont="1" applyFill="1" applyBorder="1"/>
    <xf numFmtId="0" fontId="6" fillId="13" borderId="4" xfId="4" applyFont="1" applyFill="1" applyBorder="1"/>
    <xf numFmtId="0" fontId="6" fillId="13" borderId="2" xfId="4" applyFont="1" applyFill="1" applyBorder="1"/>
    <xf numFmtId="0" fontId="7" fillId="13" borderId="1" xfId="4" applyFont="1" applyFill="1" applyBorder="1" applyAlignment="1">
      <alignment wrapText="1"/>
    </xf>
    <xf numFmtId="0" fontId="7" fillId="13" borderId="4" xfId="4" applyFont="1" applyFill="1" applyBorder="1"/>
    <xf numFmtId="0" fontId="7" fillId="13" borderId="2" xfId="4" applyFont="1" applyFill="1" applyBorder="1"/>
    <xf numFmtId="0" fontId="7" fillId="14" borderId="1" xfId="4" applyFont="1" applyFill="1" applyBorder="1" applyAlignment="1">
      <alignment wrapText="1"/>
    </xf>
    <xf numFmtId="0" fontId="7" fillId="14" borderId="5" xfId="4" applyFont="1" applyFill="1" applyBorder="1"/>
    <xf numFmtId="0" fontId="7" fillId="14" borderId="4" xfId="4" applyFont="1" applyFill="1" applyBorder="1"/>
    <xf numFmtId="0" fontId="7" fillId="14" borderId="2" xfId="4" applyFont="1" applyFill="1" applyBorder="1"/>
    <xf numFmtId="0" fontId="6" fillId="0" borderId="1" xfId="4" applyFont="1" applyBorder="1" applyAlignment="1"/>
    <xf numFmtId="0" fontId="6" fillId="0" borderId="4" xfId="4" applyFont="1" applyBorder="1" applyAlignment="1">
      <alignment vertical="center"/>
    </xf>
    <xf numFmtId="0" fontId="7" fillId="15" borderId="1" xfId="4" applyFont="1" applyFill="1" applyBorder="1" applyAlignment="1">
      <alignment wrapText="1"/>
    </xf>
    <xf numFmtId="0" fontId="7" fillId="15" borderId="5" xfId="4" applyFont="1" applyFill="1" applyBorder="1"/>
    <xf numFmtId="0" fontId="7" fillId="15" borderId="4" xfId="4" applyFont="1" applyFill="1" applyBorder="1"/>
    <xf numFmtId="0" fontId="7" fillId="15" borderId="2" xfId="4" applyFont="1" applyFill="1" applyBorder="1"/>
    <xf numFmtId="0" fontId="7" fillId="8" borderId="5" xfId="4" applyFont="1" applyFill="1" applyBorder="1"/>
    <xf numFmtId="0" fontId="7" fillId="8" borderId="4" xfId="4" applyFont="1" applyFill="1" applyBorder="1"/>
    <xf numFmtId="3" fontId="7" fillId="0" borderId="6" xfId="4" applyNumberFormat="1" applyFont="1" applyBorder="1"/>
    <xf numFmtId="3" fontId="7" fillId="0" borderId="10" xfId="4" applyNumberFormat="1" applyFont="1" applyBorder="1" applyAlignment="1"/>
    <xf numFmtId="0" fontId="7" fillId="0" borderId="11" xfId="4" applyFont="1" applyBorder="1" applyAlignment="1"/>
    <xf numFmtId="0" fontId="7" fillId="0" borderId="12" xfId="4" applyFont="1" applyBorder="1" applyAlignment="1"/>
    <xf numFmtId="0" fontId="13" fillId="0" borderId="0" xfId="0" applyFont="1"/>
    <xf numFmtId="0" fontId="7" fillId="0" borderId="0" xfId="4" applyFont="1" applyFill="1" applyBorder="1" applyAlignment="1">
      <alignment wrapText="1"/>
    </xf>
    <xf numFmtId="0" fontId="7" fillId="0" borderId="0" xfId="4" applyFont="1" applyBorder="1"/>
    <xf numFmtId="0" fontId="9" fillId="0" borderId="0" xfId="4" applyFont="1" applyBorder="1" applyAlignment="1">
      <alignment wrapText="1"/>
    </xf>
    <xf numFmtId="0" fontId="7" fillId="0" borderId="0" xfId="4" applyFont="1" applyBorder="1" applyAlignment="1">
      <alignment horizontal="center"/>
    </xf>
    <xf numFmtId="1" fontId="7" fillId="0" borderId="0" xfId="4" applyNumberFormat="1" applyFont="1" applyBorder="1"/>
    <xf numFmtId="0" fontId="14" fillId="0" borderId="0" xfId="0" applyFont="1" applyAlignment="1">
      <alignment horizontal="right" vertical="center"/>
    </xf>
    <xf numFmtId="164" fontId="14" fillId="0" borderId="0" xfId="0" applyNumberFormat="1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2" fontId="14" fillId="0" borderId="0" xfId="0" applyNumberFormat="1" applyFont="1" applyAlignment="1">
      <alignment horizontal="right" vertical="center"/>
    </xf>
    <xf numFmtId="0" fontId="7" fillId="0" borderId="0" xfId="4" applyFont="1" applyBorder="1" applyAlignment="1">
      <alignment wrapText="1"/>
    </xf>
    <xf numFmtId="0" fontId="16" fillId="0" borderId="0" xfId="0" applyFont="1"/>
    <xf numFmtId="0" fontId="17" fillId="0" borderId="0" xfId="0" applyFont="1"/>
    <xf numFmtId="0" fontId="6" fillId="0" borderId="2" xfId="4" applyFont="1" applyFill="1" applyBorder="1"/>
    <xf numFmtId="0" fontId="6" fillId="0" borderId="5" xfId="4" applyFont="1" applyFill="1" applyBorder="1"/>
    <xf numFmtId="0" fontId="6" fillId="0" borderId="4" xfId="4" applyFont="1" applyFill="1" applyBorder="1"/>
    <xf numFmtId="0" fontId="3" fillId="0" borderId="0" xfId="0" applyFont="1" applyAlignment="1">
      <alignment horizontal="left"/>
    </xf>
    <xf numFmtId="0" fontId="18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horizontal="left"/>
    </xf>
    <xf numFmtId="0" fontId="18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0" fontId="18" fillId="0" borderId="0" xfId="0" applyFont="1" applyAlignment="1">
      <alignment horizontal="right"/>
    </xf>
    <xf numFmtId="2" fontId="18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right" vertical="center"/>
    </xf>
    <xf numFmtId="2" fontId="18" fillId="0" borderId="0" xfId="0" applyNumberFormat="1" applyFont="1" applyAlignment="1">
      <alignment horizontal="right" vertical="center"/>
    </xf>
    <xf numFmtId="2" fontId="3" fillId="0" borderId="0" xfId="0" applyNumberFormat="1" applyFont="1" applyAlignment="1"/>
    <xf numFmtId="0" fontId="6" fillId="0" borderId="15" xfId="4" applyFont="1" applyBorder="1"/>
    <xf numFmtId="0" fontId="6" fillId="0" borderId="14" xfId="4" applyFont="1" applyBorder="1" applyAlignment="1">
      <alignment vertical="center"/>
    </xf>
    <xf numFmtId="0" fontId="6" fillId="0" borderId="13" xfId="4" applyFont="1" applyBorder="1" applyAlignment="1">
      <alignment vertical="center"/>
    </xf>
    <xf numFmtId="1" fontId="6" fillId="0" borderId="2" xfId="4" applyNumberFormat="1" applyFont="1" applyBorder="1" applyAlignment="1">
      <alignment vertical="center"/>
    </xf>
    <xf numFmtId="1" fontId="7" fillId="2" borderId="5" xfId="4" applyNumberFormat="1" applyFont="1" applyFill="1" applyBorder="1"/>
    <xf numFmtId="1" fontId="7" fillId="2" borderId="4" xfId="4" applyNumberFormat="1" applyFont="1" applyFill="1" applyBorder="1"/>
    <xf numFmtId="1" fontId="7" fillId="2" borderId="2" xfId="4" applyNumberFormat="1" applyFont="1" applyFill="1" applyBorder="1"/>
    <xf numFmtId="1" fontId="6" fillId="4" borderId="5" xfId="4" applyNumberFormat="1" applyFont="1" applyFill="1" applyBorder="1"/>
    <xf numFmtId="1" fontId="6" fillId="4" borderId="4" xfId="4" applyNumberFormat="1" applyFont="1" applyFill="1" applyBorder="1"/>
    <xf numFmtId="1" fontId="6" fillId="4" borderId="2" xfId="4" applyNumberFormat="1" applyFont="1" applyFill="1" applyBorder="1"/>
    <xf numFmtId="1" fontId="6" fillId="0" borderId="5" xfId="4" applyNumberFormat="1" applyFont="1" applyBorder="1"/>
    <xf numFmtId="1" fontId="6" fillId="0" borderId="4" xfId="4" applyNumberFormat="1" applyFont="1" applyBorder="1"/>
    <xf numFmtId="1" fontId="6" fillId="0" borderId="2" xfId="4" applyNumberFormat="1" applyFont="1" applyBorder="1"/>
    <xf numFmtId="1" fontId="7" fillId="4" borderId="5" xfId="4" applyNumberFormat="1" applyFont="1" applyFill="1" applyBorder="1"/>
    <xf numFmtId="1" fontId="7" fillId="4" borderId="4" xfId="4" applyNumberFormat="1" applyFont="1" applyFill="1" applyBorder="1"/>
    <xf numFmtId="1" fontId="7" fillId="4" borderId="2" xfId="4" applyNumberFormat="1" applyFont="1" applyFill="1" applyBorder="1"/>
    <xf numFmtId="1" fontId="6" fillId="3" borderId="5" xfId="4" applyNumberFormat="1" applyFont="1" applyFill="1" applyBorder="1"/>
    <xf numFmtId="1" fontId="6" fillId="3" borderId="4" xfId="4" applyNumberFormat="1" applyFont="1" applyFill="1" applyBorder="1"/>
    <xf numFmtId="1" fontId="6" fillId="3" borderId="2" xfId="4" applyNumberFormat="1" applyFont="1" applyFill="1" applyBorder="1"/>
    <xf numFmtId="1" fontId="7" fillId="3" borderId="5" xfId="4" applyNumberFormat="1" applyFont="1" applyFill="1" applyBorder="1"/>
    <xf numFmtId="1" fontId="7" fillId="3" borderId="4" xfId="4" applyNumberFormat="1" applyFont="1" applyFill="1" applyBorder="1"/>
    <xf numFmtId="1" fontId="7" fillId="3" borderId="2" xfId="4" applyNumberFormat="1" applyFont="1" applyFill="1" applyBorder="1"/>
    <xf numFmtId="1" fontId="6" fillId="5" borderId="5" xfId="4" applyNumberFormat="1" applyFont="1" applyFill="1" applyBorder="1"/>
    <xf numFmtId="1" fontId="6" fillId="5" borderId="4" xfId="4" applyNumberFormat="1" applyFont="1" applyFill="1" applyBorder="1"/>
    <xf numFmtId="1" fontId="6" fillId="5" borderId="2" xfId="4" applyNumberFormat="1" applyFont="1" applyFill="1" applyBorder="1"/>
    <xf numFmtId="1" fontId="7" fillId="5" borderId="5" xfId="4" applyNumberFormat="1" applyFont="1" applyFill="1" applyBorder="1"/>
    <xf numFmtId="1" fontId="7" fillId="5" borderId="4" xfId="4" applyNumberFormat="1" applyFont="1" applyFill="1" applyBorder="1"/>
    <xf numFmtId="1" fontId="7" fillId="5" borderId="2" xfId="4" applyNumberFormat="1" applyFont="1" applyFill="1" applyBorder="1"/>
    <xf numFmtId="1" fontId="6" fillId="7" borderId="5" xfId="4" applyNumberFormat="1" applyFont="1" applyFill="1" applyBorder="1"/>
    <xf numFmtId="1" fontId="6" fillId="7" borderId="4" xfId="4" applyNumberFormat="1" applyFont="1" applyFill="1" applyBorder="1"/>
    <xf numFmtId="1" fontId="6" fillId="7" borderId="2" xfId="4" applyNumberFormat="1" applyFont="1" applyFill="1" applyBorder="1"/>
    <xf numFmtId="1" fontId="7" fillId="7" borderId="5" xfId="4" applyNumberFormat="1" applyFont="1" applyFill="1" applyBorder="1"/>
    <xf numFmtId="1" fontId="7" fillId="7" borderId="4" xfId="4" applyNumberFormat="1" applyFont="1" applyFill="1" applyBorder="1"/>
    <xf numFmtId="1" fontId="7" fillId="7" borderId="2" xfId="4" applyNumberFormat="1" applyFont="1" applyFill="1" applyBorder="1"/>
    <xf numFmtId="1" fontId="7" fillId="11" borderId="5" xfId="4" applyNumberFormat="1" applyFont="1" applyFill="1" applyBorder="1"/>
    <xf numFmtId="1" fontId="7" fillId="11" borderId="4" xfId="4" applyNumberFormat="1" applyFont="1" applyFill="1" applyBorder="1"/>
    <xf numFmtId="1" fontId="7" fillId="11" borderId="2" xfId="4" applyNumberFormat="1" applyFont="1" applyFill="1" applyBorder="1"/>
    <xf numFmtId="1" fontId="7" fillId="0" borderId="5" xfId="4" applyNumberFormat="1" applyFont="1" applyBorder="1"/>
    <xf numFmtId="1" fontId="7" fillId="0" borderId="4" xfId="4" applyNumberFormat="1" applyFont="1" applyBorder="1"/>
    <xf numFmtId="1" fontId="7" fillId="0" borderId="2" xfId="4" applyNumberFormat="1" applyFont="1" applyBorder="1"/>
    <xf numFmtId="1" fontId="6" fillId="10" borderId="5" xfId="4" applyNumberFormat="1" applyFont="1" applyFill="1" applyBorder="1"/>
    <xf numFmtId="1" fontId="6" fillId="10" borderId="4" xfId="4" applyNumberFormat="1" applyFont="1" applyFill="1" applyBorder="1"/>
    <xf numFmtId="1" fontId="6" fillId="10" borderId="2" xfId="4" applyNumberFormat="1" applyFont="1" applyFill="1" applyBorder="1"/>
    <xf numFmtId="1" fontId="7" fillId="10" borderId="5" xfId="4" applyNumberFormat="1" applyFont="1" applyFill="1" applyBorder="1"/>
    <xf numFmtId="1" fontId="7" fillId="10" borderId="4" xfId="4" applyNumberFormat="1" applyFont="1" applyFill="1" applyBorder="1"/>
    <xf numFmtId="1" fontId="7" fillId="10" borderId="2" xfId="4" applyNumberFormat="1" applyFont="1" applyFill="1" applyBorder="1"/>
    <xf numFmtId="1" fontId="6" fillId="13" borderId="5" xfId="4" applyNumberFormat="1" applyFont="1" applyFill="1" applyBorder="1"/>
    <xf numFmtId="1" fontId="6" fillId="13" borderId="4" xfId="4" applyNumberFormat="1" applyFont="1" applyFill="1" applyBorder="1"/>
    <xf numFmtId="1" fontId="6" fillId="13" borderId="2" xfId="4" applyNumberFormat="1" applyFont="1" applyFill="1" applyBorder="1"/>
    <xf numFmtId="1" fontId="6" fillId="0" borderId="5" xfId="4" applyNumberFormat="1" applyFont="1" applyBorder="1" applyAlignment="1">
      <alignment wrapText="1"/>
    </xf>
    <xf numFmtId="1" fontId="7" fillId="13" borderId="5" xfId="4" applyNumberFormat="1" applyFont="1" applyFill="1" applyBorder="1"/>
    <xf numFmtId="1" fontId="7" fillId="13" borderId="4" xfId="4" applyNumberFormat="1" applyFont="1" applyFill="1" applyBorder="1"/>
    <xf numFmtId="1" fontId="7" fillId="13" borderId="2" xfId="4" applyNumberFormat="1" applyFont="1" applyFill="1" applyBorder="1"/>
    <xf numFmtId="1" fontId="6" fillId="12" borderId="5" xfId="4" applyNumberFormat="1" applyFont="1" applyFill="1" applyBorder="1"/>
    <xf numFmtId="1" fontId="6" fillId="12" borderId="4" xfId="4" applyNumberFormat="1" applyFont="1" applyFill="1" applyBorder="1"/>
    <xf numFmtId="1" fontId="6" fillId="12" borderId="2" xfId="4" applyNumberFormat="1" applyFont="1" applyFill="1" applyBorder="1"/>
    <xf numFmtId="1" fontId="7" fillId="12" borderId="5" xfId="4" applyNumberFormat="1" applyFont="1" applyFill="1" applyBorder="1"/>
    <xf numFmtId="1" fontId="7" fillId="12" borderId="4" xfId="4" applyNumberFormat="1" applyFont="1" applyFill="1" applyBorder="1"/>
    <xf numFmtId="1" fontId="7" fillId="12" borderId="2" xfId="4" applyNumberFormat="1" applyFont="1" applyFill="1" applyBorder="1"/>
    <xf numFmtId="1" fontId="6" fillId="8" borderId="5" xfId="4" applyNumberFormat="1" applyFont="1" applyFill="1" applyBorder="1"/>
    <xf numFmtId="1" fontId="6" fillId="8" borderId="4" xfId="4" applyNumberFormat="1" applyFont="1" applyFill="1" applyBorder="1"/>
    <xf numFmtId="1" fontId="6" fillId="8" borderId="2" xfId="4" applyNumberFormat="1" applyFont="1" applyFill="1" applyBorder="1"/>
    <xf numFmtId="1" fontId="7" fillId="8" borderId="2" xfId="4" applyNumberFormat="1" applyFont="1" applyFill="1" applyBorder="1"/>
    <xf numFmtId="0" fontId="6" fillId="0" borderId="5" xfId="4" applyFont="1" applyBorder="1" applyAlignment="1">
      <alignment vertical="center" wrapText="1"/>
    </xf>
    <xf numFmtId="0" fontId="7" fillId="0" borderId="1" xfId="4" applyFont="1" applyBorder="1" applyAlignment="1"/>
    <xf numFmtId="0" fontId="6" fillId="0" borderId="5" xfId="4" applyFont="1" applyBorder="1" applyAlignment="1">
      <alignment horizontal="left" wrapText="1"/>
    </xf>
    <xf numFmtId="0" fontId="6" fillId="0" borderId="5" xfId="4" applyFont="1" applyBorder="1" applyAlignment="1"/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6" fillId="0" borderId="8" xfId="4" applyFont="1" applyBorder="1" applyAlignment="1">
      <alignment horizontal="center" wrapText="1"/>
    </xf>
    <xf numFmtId="0" fontId="0" fillId="0" borderId="9" xfId="0" applyBorder="1"/>
    <xf numFmtId="0" fontId="6" fillId="0" borderId="7" xfId="4" applyFont="1" applyBorder="1" applyAlignment="1">
      <alignment horizontal="center"/>
    </xf>
    <xf numFmtId="0" fontId="0" fillId="0" borderId="13" xfId="0" applyBorder="1"/>
    <xf numFmtId="0" fontId="0" fillId="0" borderId="4" xfId="0" applyBorder="1"/>
    <xf numFmtId="0" fontId="6" fillId="0" borderId="1" xfId="4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7" fillId="0" borderId="10" xfId="4" applyFont="1" applyBorder="1" applyAlignment="1">
      <alignment horizontal="center"/>
    </xf>
    <xf numFmtId="0" fontId="7" fillId="0" borderId="11" xfId="4" applyFont="1" applyBorder="1" applyAlignment="1">
      <alignment horizontal="center"/>
    </xf>
    <xf numFmtId="0" fontId="7" fillId="0" borderId="12" xfId="4" applyFont="1" applyBorder="1" applyAlignment="1">
      <alignment horizontal="center"/>
    </xf>
    <xf numFmtId="0" fontId="7" fillId="0" borderId="1" xfId="4" applyFont="1" applyBorder="1" applyAlignment="1">
      <alignment horizontal="left" wrapText="1"/>
    </xf>
    <xf numFmtId="0" fontId="6" fillId="0" borderId="13" xfId="4" applyFont="1" applyBorder="1" applyAlignment="1">
      <alignment horizontal="left" wrapText="1"/>
    </xf>
    <xf numFmtId="0" fontId="6" fillId="0" borderId="4" xfId="4" applyFont="1" applyBorder="1" applyAlignment="1">
      <alignment horizontal="left" wrapText="1"/>
    </xf>
    <xf numFmtId="0" fontId="7" fillId="0" borderId="7" xfId="4" applyFont="1" applyBorder="1" applyAlignment="1">
      <alignment horizontal="right" vertical="center"/>
    </xf>
    <xf numFmtId="0" fontId="7" fillId="0" borderId="13" xfId="4" applyFont="1" applyBorder="1" applyAlignment="1">
      <alignment horizontal="right" vertical="center"/>
    </xf>
    <xf numFmtId="0" fontId="7" fillId="0" borderId="4" xfId="4" applyFont="1" applyBorder="1" applyAlignment="1">
      <alignment horizontal="right" vertical="center"/>
    </xf>
    <xf numFmtId="0" fontId="7" fillId="0" borderId="7" xfId="4" applyFont="1" applyBorder="1" applyAlignment="1">
      <alignment horizontal="left" wrapText="1"/>
    </xf>
    <xf numFmtId="0" fontId="7" fillId="0" borderId="13" xfId="4" applyFont="1" applyBorder="1" applyAlignment="1">
      <alignment horizontal="left" wrapText="1"/>
    </xf>
    <xf numFmtId="0" fontId="7" fillId="0" borderId="4" xfId="4" applyFont="1" applyBorder="1" applyAlignment="1">
      <alignment horizontal="left" wrapText="1"/>
    </xf>
    <xf numFmtId="0" fontId="6" fillId="0" borderId="9" xfId="4" applyFont="1" applyBorder="1" applyAlignment="1">
      <alignment horizontal="center" wrapText="1"/>
    </xf>
    <xf numFmtId="0" fontId="6" fillId="0" borderId="13" xfId="4" applyFont="1" applyBorder="1" applyAlignment="1">
      <alignment horizontal="center"/>
    </xf>
    <xf numFmtId="0" fontId="6" fillId="0" borderId="4" xfId="4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 vertical="center"/>
    </xf>
    <xf numFmtId="0" fontId="6" fillId="0" borderId="14" xfId="4" applyFont="1" applyBorder="1" applyAlignment="1">
      <alignment horizontal="center" vertical="center"/>
    </xf>
    <xf numFmtId="0" fontId="6" fillId="0" borderId="16" xfId="4" applyFont="1" applyBorder="1" applyAlignment="1">
      <alignment horizontal="center" vertical="center"/>
    </xf>
    <xf numFmtId="0" fontId="6" fillId="0" borderId="15" xfId="4" applyFont="1" applyBorder="1" applyAlignment="1">
      <alignment horizontal="center" vertical="center"/>
    </xf>
    <xf numFmtId="1" fontId="7" fillId="0" borderId="7" xfId="4" applyNumberFormat="1" applyFont="1" applyBorder="1" applyAlignment="1">
      <alignment horizontal="left" wrapText="1"/>
    </xf>
    <xf numFmtId="1" fontId="7" fillId="0" borderId="13" xfId="4" applyNumberFormat="1" applyFont="1" applyBorder="1" applyAlignment="1">
      <alignment horizontal="left" wrapText="1"/>
    </xf>
    <xf numFmtId="1" fontId="7" fillId="0" borderId="4" xfId="4" applyNumberFormat="1" applyFont="1" applyBorder="1" applyAlignment="1">
      <alignment horizontal="left" wrapText="1"/>
    </xf>
    <xf numFmtId="1" fontId="6" fillId="0" borderId="14" xfId="4" applyNumberFormat="1" applyFont="1" applyBorder="1" applyAlignment="1">
      <alignment horizontal="right" vertical="center"/>
    </xf>
    <xf numFmtId="1" fontId="6" fillId="0" borderId="16" xfId="4" applyNumberFormat="1" applyFont="1" applyBorder="1" applyAlignment="1">
      <alignment horizontal="right" vertical="center"/>
    </xf>
    <xf numFmtId="1" fontId="6" fillId="0" borderId="15" xfId="4" applyNumberFormat="1" applyFont="1" applyBorder="1" applyAlignment="1">
      <alignment horizontal="right" vertical="center"/>
    </xf>
    <xf numFmtId="1" fontId="7" fillId="0" borderId="7" xfId="4" applyNumberFormat="1" applyFont="1" applyBorder="1" applyAlignment="1">
      <alignment horizontal="right" vertical="center"/>
    </xf>
    <xf numFmtId="1" fontId="7" fillId="0" borderId="13" xfId="4" applyNumberFormat="1" applyFont="1" applyBorder="1" applyAlignment="1">
      <alignment horizontal="right" vertical="center"/>
    </xf>
    <xf numFmtId="1" fontId="7" fillId="0" borderId="4" xfId="4" applyNumberFormat="1" applyFont="1" applyBorder="1" applyAlignment="1">
      <alignment horizontal="right" vertical="center"/>
    </xf>
    <xf numFmtId="0" fontId="7" fillId="0" borderId="7" xfId="4" applyFont="1" applyBorder="1" applyAlignment="1">
      <alignment horizontal="center" vertical="center"/>
    </xf>
    <xf numFmtId="0" fontId="7" fillId="0" borderId="13" xfId="4" applyFont="1" applyBorder="1" applyAlignment="1">
      <alignment horizontal="center" vertical="center"/>
    </xf>
    <xf numFmtId="0" fontId="7" fillId="0" borderId="4" xfId="4" applyFont="1" applyBorder="1" applyAlignment="1">
      <alignment horizontal="center" vertical="center"/>
    </xf>
    <xf numFmtId="3" fontId="7" fillId="0" borderId="10" xfId="4" applyNumberFormat="1" applyFont="1" applyBorder="1" applyAlignment="1">
      <alignment horizontal="center"/>
    </xf>
    <xf numFmtId="0" fontId="7" fillId="0" borderId="7" xfId="4" applyFont="1" applyBorder="1" applyAlignment="1">
      <alignment horizontal="center"/>
    </xf>
    <xf numFmtId="0" fontId="7" fillId="0" borderId="13" xfId="4" applyFont="1" applyBorder="1" applyAlignment="1">
      <alignment horizontal="center"/>
    </xf>
    <xf numFmtId="0" fontId="7" fillId="0" borderId="4" xfId="4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/>
    <xf numFmtId="1" fontId="14" fillId="0" borderId="0" xfId="0" applyNumberFormat="1" applyFont="1" applyAlignment="1">
      <alignment horizontal="right" vertical="center"/>
    </xf>
    <xf numFmtId="0" fontId="14" fillId="0" borderId="3" xfId="0" applyFont="1" applyBorder="1" applyAlignment="1"/>
    <xf numFmtId="0" fontId="22" fillId="0" borderId="8" xfId="4" applyFont="1" applyBorder="1" applyAlignment="1">
      <alignment horizontal="center" wrapText="1"/>
    </xf>
    <xf numFmtId="0" fontId="22" fillId="0" borderId="7" xfId="4" applyFont="1" applyBorder="1" applyAlignment="1">
      <alignment horizontal="center"/>
    </xf>
    <xf numFmtId="0" fontId="21" fillId="0" borderId="13" xfId="0" applyFont="1" applyBorder="1"/>
    <xf numFmtId="0" fontId="21" fillId="0" borderId="4" xfId="0" applyFont="1" applyBorder="1"/>
    <xf numFmtId="0" fontId="22" fillId="0" borderId="1" xfId="4" applyFont="1" applyBorder="1" applyAlignment="1">
      <alignment horizontal="center"/>
    </xf>
    <xf numFmtId="0" fontId="21" fillId="0" borderId="9" xfId="0" applyFont="1" applyBorder="1"/>
    <xf numFmtId="0" fontId="22" fillId="0" borderId="5" xfId="4" applyFont="1" applyBorder="1" applyAlignment="1">
      <alignment horizontal="center" wrapText="1"/>
    </xf>
    <xf numFmtId="0" fontId="22" fillId="0" borderId="2" xfId="4" applyFont="1" applyBorder="1" applyAlignment="1">
      <alignment horizontal="center" wrapText="1"/>
    </xf>
    <xf numFmtId="0" fontId="22" fillId="0" borderId="4" xfId="4" applyFont="1" applyBorder="1" applyAlignment="1">
      <alignment horizontal="center" wrapText="1"/>
    </xf>
    <xf numFmtId="0" fontId="22" fillId="0" borderId="2" xfId="4" applyFont="1" applyBorder="1" applyAlignment="1">
      <alignment wrapText="1"/>
    </xf>
    <xf numFmtId="0" fontId="23" fillId="2" borderId="1" xfId="4" applyFont="1" applyFill="1" applyBorder="1" applyAlignment="1">
      <alignment horizontal="center" wrapText="1"/>
    </xf>
    <xf numFmtId="0" fontId="22" fillId="2" borderId="5" xfId="4" applyFont="1" applyFill="1" applyBorder="1"/>
    <xf numFmtId="0" fontId="22" fillId="2" borderId="4" xfId="4" applyFont="1" applyFill="1" applyBorder="1"/>
    <xf numFmtId="0" fontId="22" fillId="2" borderId="2" xfId="4" applyFont="1" applyFill="1" applyBorder="1"/>
    <xf numFmtId="0" fontId="23" fillId="0" borderId="1" xfId="4" applyFont="1" applyBorder="1" applyAlignment="1">
      <alignment wrapText="1"/>
    </xf>
    <xf numFmtId="0" fontId="22" fillId="0" borderId="5" xfId="4" applyFont="1" applyBorder="1"/>
    <xf numFmtId="0" fontId="22" fillId="0" borderId="4" xfId="4" applyFont="1" applyBorder="1"/>
    <xf numFmtId="0" fontId="22" fillId="0" borderId="2" xfId="4" applyFont="1" applyBorder="1"/>
    <xf numFmtId="0" fontId="22" fillId="0" borderId="1" xfId="4" applyFont="1" applyBorder="1" applyAlignment="1">
      <alignment wrapText="1"/>
    </xf>
    <xf numFmtId="0" fontId="24" fillId="0" borderId="1" xfId="4" applyFont="1" applyBorder="1" applyAlignment="1">
      <alignment wrapText="1"/>
    </xf>
    <xf numFmtId="0" fontId="23" fillId="8" borderId="1" xfId="4" applyFont="1" applyFill="1" applyBorder="1" applyAlignment="1">
      <alignment wrapText="1"/>
    </xf>
    <xf numFmtId="0" fontId="23" fillId="2" borderId="5" xfId="4" applyFont="1" applyFill="1" applyBorder="1"/>
    <xf numFmtId="0" fontId="23" fillId="2" borderId="4" xfId="4" applyFont="1" applyFill="1" applyBorder="1"/>
    <xf numFmtId="0" fontId="23" fillId="2" borderId="2" xfId="4" applyFont="1" applyFill="1" applyBorder="1"/>
    <xf numFmtId="0" fontId="23" fillId="4" borderId="1" xfId="4" applyFont="1" applyFill="1" applyBorder="1" applyAlignment="1">
      <alignment horizontal="center" wrapText="1"/>
    </xf>
    <xf numFmtId="0" fontId="22" fillId="4" borderId="5" xfId="4" applyFont="1" applyFill="1" applyBorder="1"/>
    <xf numFmtId="0" fontId="22" fillId="4" borderId="4" xfId="4" applyFont="1" applyFill="1" applyBorder="1"/>
    <xf numFmtId="0" fontId="22" fillId="4" borderId="2" xfId="4" applyFont="1" applyFill="1" applyBorder="1"/>
    <xf numFmtId="0" fontId="23" fillId="4" borderId="1" xfId="4" applyFont="1" applyFill="1" applyBorder="1" applyAlignment="1">
      <alignment wrapText="1"/>
    </xf>
    <xf numFmtId="0" fontId="23" fillId="4" borderId="5" xfId="4" applyFont="1" applyFill="1" applyBorder="1"/>
    <xf numFmtId="0" fontId="23" fillId="4" borderId="4" xfId="4" applyFont="1" applyFill="1" applyBorder="1"/>
    <xf numFmtId="0" fontId="23" fillId="4" borderId="2" xfId="4" applyFont="1" applyFill="1" applyBorder="1"/>
    <xf numFmtId="0" fontId="23" fillId="3" borderId="1" xfId="4" applyFont="1" applyFill="1" applyBorder="1" applyAlignment="1">
      <alignment horizontal="center" wrapText="1"/>
    </xf>
    <xf numFmtId="0" fontId="22" fillId="3" borderId="5" xfId="4" applyFont="1" applyFill="1" applyBorder="1"/>
    <xf numFmtId="0" fontId="22" fillId="3" borderId="4" xfId="4" applyFont="1" applyFill="1" applyBorder="1"/>
    <xf numFmtId="0" fontId="22" fillId="3" borderId="2" xfId="4" applyFont="1" applyFill="1" applyBorder="1"/>
    <xf numFmtId="0" fontId="23" fillId="3" borderId="1" xfId="4" applyFont="1" applyFill="1" applyBorder="1" applyAlignment="1">
      <alignment wrapText="1"/>
    </xf>
    <xf numFmtId="0" fontId="23" fillId="3" borderId="5" xfId="4" applyFont="1" applyFill="1" applyBorder="1"/>
    <xf numFmtId="0" fontId="23" fillId="3" borderId="4" xfId="4" applyFont="1" applyFill="1" applyBorder="1"/>
    <xf numFmtId="0" fontId="23" fillId="3" borderId="2" xfId="4" applyFont="1" applyFill="1" applyBorder="1"/>
    <xf numFmtId="0" fontId="23" fillId="5" borderId="1" xfId="4" applyFont="1" applyFill="1" applyBorder="1" applyAlignment="1">
      <alignment horizontal="center"/>
    </xf>
    <xf numFmtId="0" fontId="22" fillId="5" borderId="5" xfId="4" applyFont="1" applyFill="1" applyBorder="1"/>
    <xf numFmtId="0" fontId="22" fillId="5" borderId="4" xfId="4" applyFont="1" applyFill="1" applyBorder="1"/>
    <xf numFmtId="0" fontId="22" fillId="5" borderId="2" xfId="4" applyFont="1" applyFill="1" applyBorder="1"/>
    <xf numFmtId="0" fontId="23" fillId="0" borderId="1" xfId="4" applyFont="1" applyBorder="1"/>
    <xf numFmtId="0" fontId="22" fillId="0" borderId="1" xfId="4" applyFont="1" applyBorder="1"/>
    <xf numFmtId="0" fontId="23" fillId="5" borderId="1" xfId="4" applyFont="1" applyFill="1" applyBorder="1"/>
    <xf numFmtId="0" fontId="23" fillId="5" borderId="5" xfId="4" applyFont="1" applyFill="1" applyBorder="1"/>
    <xf numFmtId="0" fontId="23" fillId="5" borderId="4" xfId="4" applyFont="1" applyFill="1" applyBorder="1"/>
    <xf numFmtId="0" fontId="23" fillId="5" borderId="2" xfId="4" applyFont="1" applyFill="1" applyBorder="1"/>
    <xf numFmtId="0" fontId="23" fillId="7" borderId="1" xfId="4" applyFont="1" applyFill="1" applyBorder="1" applyAlignment="1">
      <alignment wrapText="1"/>
    </xf>
    <xf numFmtId="0" fontId="22" fillId="7" borderId="5" xfId="4" applyFont="1" applyFill="1" applyBorder="1"/>
    <xf numFmtId="0" fontId="22" fillId="7" borderId="4" xfId="4" applyFont="1" applyFill="1" applyBorder="1"/>
    <xf numFmtId="0" fontId="22" fillId="7" borderId="2" xfId="4" applyFont="1" applyFill="1" applyBorder="1"/>
    <xf numFmtId="0" fontId="22" fillId="6" borderId="1" xfId="4" applyFont="1" applyFill="1" applyBorder="1" applyAlignment="1">
      <alignment wrapText="1"/>
    </xf>
    <xf numFmtId="0" fontId="23" fillId="7" borderId="5" xfId="4" applyFont="1" applyFill="1" applyBorder="1"/>
    <xf numFmtId="0" fontId="23" fillId="7" borderId="4" xfId="4" applyFont="1" applyFill="1" applyBorder="1"/>
    <xf numFmtId="0" fontId="23" fillId="7" borderId="2" xfId="4" applyFont="1" applyFill="1" applyBorder="1"/>
    <xf numFmtId="0" fontId="23" fillId="11" borderId="1" xfId="4" applyFont="1" applyFill="1" applyBorder="1" applyAlignment="1">
      <alignment wrapText="1"/>
    </xf>
    <xf numFmtId="0" fontId="23" fillId="11" borderId="5" xfId="4" applyFont="1" applyFill="1" applyBorder="1"/>
    <xf numFmtId="0" fontId="23" fillId="11" borderId="4" xfId="4" applyFont="1" applyFill="1" applyBorder="1"/>
    <xf numFmtId="0" fontId="23" fillId="11" borderId="2" xfId="4" applyFont="1" applyFill="1" applyBorder="1"/>
    <xf numFmtId="0" fontId="23" fillId="0" borderId="5" xfId="4" applyFont="1" applyBorder="1"/>
    <xf numFmtId="0" fontId="23" fillId="0" borderId="4" xfId="4" applyFont="1" applyBorder="1"/>
    <xf numFmtId="0" fontId="23" fillId="0" borderId="2" xfId="4" applyFont="1" applyBorder="1"/>
    <xf numFmtId="0" fontId="23" fillId="10" borderId="1" xfId="4" applyFont="1" applyFill="1" applyBorder="1" applyAlignment="1">
      <alignment horizontal="center" wrapText="1"/>
    </xf>
    <xf numFmtId="0" fontId="22" fillId="10" borderId="5" xfId="4" applyFont="1" applyFill="1" applyBorder="1"/>
    <xf numFmtId="0" fontId="22" fillId="10" borderId="4" xfId="4" applyFont="1" applyFill="1" applyBorder="1"/>
    <xf numFmtId="0" fontId="22" fillId="10" borderId="2" xfId="4" applyFont="1" applyFill="1" applyBorder="1"/>
    <xf numFmtId="3" fontId="22" fillId="0" borderId="2" xfId="4" applyNumberFormat="1" applyFont="1" applyBorder="1"/>
    <xf numFmtId="0" fontId="23" fillId="10" borderId="1" xfId="4" applyFont="1" applyFill="1" applyBorder="1" applyAlignment="1">
      <alignment wrapText="1"/>
    </xf>
    <xf numFmtId="0" fontId="23" fillId="10" borderId="5" xfId="4" applyFont="1" applyFill="1" applyBorder="1"/>
    <xf numFmtId="0" fontId="23" fillId="10" borderId="4" xfId="4" applyFont="1" applyFill="1" applyBorder="1"/>
    <xf numFmtId="0" fontId="23" fillId="10" borderId="2" xfId="4" applyFont="1" applyFill="1" applyBorder="1"/>
    <xf numFmtId="0" fontId="23" fillId="13" borderId="1" xfId="4" applyFont="1" applyFill="1" applyBorder="1" applyAlignment="1">
      <alignment horizontal="left" wrapText="1"/>
    </xf>
    <xf numFmtId="0" fontId="22" fillId="13" borderId="5" xfId="4" applyFont="1" applyFill="1" applyBorder="1"/>
    <xf numFmtId="0" fontId="22" fillId="13" borderId="4" xfId="4" applyFont="1" applyFill="1" applyBorder="1"/>
    <xf numFmtId="0" fontId="22" fillId="13" borderId="2" xfId="4" applyFont="1" applyFill="1" applyBorder="1"/>
    <xf numFmtId="0" fontId="23" fillId="13" borderId="1" xfId="4" applyFont="1" applyFill="1" applyBorder="1" applyAlignment="1">
      <alignment wrapText="1"/>
    </xf>
    <xf numFmtId="0" fontId="23" fillId="13" borderId="5" xfId="4" applyFont="1" applyFill="1" applyBorder="1"/>
    <xf numFmtId="0" fontId="23" fillId="13" borderId="4" xfId="4" applyFont="1" applyFill="1" applyBorder="1"/>
    <xf numFmtId="0" fontId="23" fillId="13" borderId="2" xfId="4" applyFont="1" applyFill="1" applyBorder="1"/>
    <xf numFmtId="0" fontId="23" fillId="12" borderId="1" xfId="4" applyFont="1" applyFill="1" applyBorder="1" applyAlignment="1">
      <alignment wrapText="1"/>
    </xf>
    <xf numFmtId="0" fontId="22" fillId="12" borderId="5" xfId="4" applyFont="1" applyFill="1" applyBorder="1"/>
    <xf numFmtId="0" fontId="22" fillId="12" borderId="4" xfId="4" applyFont="1" applyFill="1" applyBorder="1"/>
    <xf numFmtId="0" fontId="22" fillId="12" borderId="2" xfId="4" applyFont="1" applyFill="1" applyBorder="1"/>
    <xf numFmtId="0" fontId="23" fillId="12" borderId="5" xfId="4" applyFont="1" applyFill="1" applyBorder="1"/>
    <xf numFmtId="0" fontId="23" fillId="12" borderId="4" xfId="4" applyFont="1" applyFill="1" applyBorder="1"/>
    <xf numFmtId="0" fontId="23" fillId="12" borderId="2" xfId="4" applyFont="1" applyFill="1" applyBorder="1"/>
    <xf numFmtId="0" fontId="23" fillId="8" borderId="1" xfId="4" applyFont="1" applyFill="1" applyBorder="1" applyAlignment="1">
      <alignment horizontal="center" vertical="center" wrapText="1"/>
    </xf>
    <xf numFmtId="0" fontId="22" fillId="8" borderId="5" xfId="4" applyFont="1" applyFill="1" applyBorder="1"/>
    <xf numFmtId="0" fontId="22" fillId="8" borderId="4" xfId="4" applyFont="1" applyFill="1" applyBorder="1"/>
    <xf numFmtId="0" fontId="22" fillId="8" borderId="2" xfId="4" applyFont="1" applyFill="1" applyBorder="1"/>
    <xf numFmtId="0" fontId="23" fillId="8" borderId="2" xfId="4" applyFont="1" applyFill="1" applyBorder="1"/>
    <xf numFmtId="0" fontId="25" fillId="0" borderId="1" xfId="4" applyFont="1" applyBorder="1" applyAlignment="1">
      <alignment wrapText="1"/>
    </xf>
    <xf numFmtId="0" fontId="23" fillId="0" borderId="7" xfId="4" applyFont="1" applyBorder="1" applyAlignment="1">
      <alignment horizontal="left" wrapText="1"/>
    </xf>
    <xf numFmtId="0" fontId="23" fillId="0" borderId="13" xfId="4" applyFont="1" applyBorder="1" applyAlignment="1">
      <alignment horizontal="left" wrapText="1"/>
    </xf>
    <xf numFmtId="0" fontId="23" fillId="0" borderId="4" xfId="4" applyFont="1" applyBorder="1" applyAlignment="1">
      <alignment horizontal="left" wrapText="1"/>
    </xf>
    <xf numFmtId="0" fontId="23" fillId="0" borderId="1" xfId="4" applyFont="1" applyBorder="1" applyAlignment="1">
      <alignment horizontal="left" wrapText="1"/>
    </xf>
    <xf numFmtId="0" fontId="22" fillId="0" borderId="13" xfId="4" applyFont="1" applyBorder="1" applyAlignment="1">
      <alignment horizontal="left" wrapText="1"/>
    </xf>
    <xf numFmtId="0" fontId="22" fillId="0" borderId="4" xfId="4" applyFont="1" applyBorder="1" applyAlignment="1">
      <alignment horizontal="left" wrapText="1"/>
    </xf>
    <xf numFmtId="0" fontId="23" fillId="0" borderId="1" xfId="4" applyFont="1" applyFill="1" applyBorder="1" applyAlignment="1">
      <alignment wrapText="1"/>
    </xf>
    <xf numFmtId="0" fontId="23" fillId="0" borderId="7" xfId="4" applyFont="1" applyBorder="1" applyAlignment="1">
      <alignment horizontal="right" vertical="center"/>
    </xf>
    <xf numFmtId="0" fontId="23" fillId="0" borderId="13" xfId="4" applyFont="1" applyBorder="1" applyAlignment="1">
      <alignment horizontal="right" vertical="center"/>
    </xf>
    <xf numFmtId="0" fontId="23" fillId="0" borderId="4" xfId="4" applyFont="1" applyBorder="1" applyAlignment="1">
      <alignment horizontal="right" vertical="center"/>
    </xf>
    <xf numFmtId="0" fontId="23" fillId="0" borderId="10" xfId="4" applyFont="1" applyBorder="1" applyAlignment="1">
      <alignment horizontal="center"/>
    </xf>
    <xf numFmtId="0" fontId="23" fillId="0" borderId="11" xfId="4" applyFont="1" applyBorder="1" applyAlignment="1">
      <alignment horizontal="center"/>
    </xf>
    <xf numFmtId="0" fontId="23" fillId="0" borderId="12" xfId="4" applyFont="1" applyBorder="1" applyAlignment="1">
      <alignment horizontal="center"/>
    </xf>
    <xf numFmtId="0" fontId="23" fillId="0" borderId="12" xfId="4" applyFont="1" applyBorder="1" applyAlignment="1">
      <alignment horizontal="center"/>
    </xf>
    <xf numFmtId="1" fontId="23" fillId="0" borderId="6" xfId="4" applyNumberFormat="1" applyFont="1" applyBorder="1"/>
    <xf numFmtId="0" fontId="23" fillId="0" borderId="0" xfId="4" applyFont="1" applyFill="1" applyBorder="1" applyAlignment="1">
      <alignment wrapText="1"/>
    </xf>
  </cellXfs>
  <cellStyles count="5">
    <cellStyle name="Обычный" xfId="0" builtinId="0"/>
    <cellStyle name="Обычный 2" xfId="1"/>
    <cellStyle name="Обычный 3" xfId="4"/>
    <cellStyle name="Процентный 2" xfId="2"/>
    <cellStyle name="Финансовый 2" xfId="3"/>
  </cellStyles>
  <dxfs count="0"/>
  <tableStyles count="0" defaultTableStyle="TableStyleMedium9" defaultPivotStyle="PivotStyleLight16"/>
  <colors>
    <mruColors>
      <color rgb="FFCCFF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70"/>
  <sheetViews>
    <sheetView topLeftCell="A134" zoomScaleNormal="100" workbookViewId="0">
      <selection activeCell="O143" sqref="O143"/>
    </sheetView>
  </sheetViews>
  <sheetFormatPr defaultRowHeight="15"/>
  <cols>
    <col min="1" max="1" width="18.710937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5.28515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28515625" hidden="1" customWidth="1"/>
  </cols>
  <sheetData>
    <row r="1" spans="1:19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9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9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15.75">
      <c r="A4" s="277" t="s">
        <v>91</v>
      </c>
      <c r="B4" s="277"/>
      <c r="C4" s="277"/>
      <c r="D4" s="277"/>
      <c r="E4" s="277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9">
      <c r="A5" s="277" t="s">
        <v>329</v>
      </c>
      <c r="B5" s="277"/>
      <c r="C5" s="277"/>
      <c r="D5" s="277"/>
      <c r="E5" s="277"/>
      <c r="F5" s="277"/>
      <c r="G5" s="90">
        <v>1820.6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9">
      <c r="A6" s="277" t="s">
        <v>206</v>
      </c>
      <c r="B6" s="277"/>
      <c r="C6" s="277"/>
      <c r="D6" s="277"/>
      <c r="E6" s="277"/>
      <c r="F6" s="277"/>
      <c r="G6" s="90">
        <v>6033.1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9">
      <c r="A7" s="277" t="s">
        <v>211</v>
      </c>
      <c r="B7" s="277"/>
      <c r="C7" s="277"/>
      <c r="D7" s="277"/>
      <c r="E7" s="277"/>
      <c r="F7" s="277"/>
      <c r="G7" s="90" t="s">
        <v>210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9">
      <c r="A8" s="277" t="s">
        <v>209</v>
      </c>
      <c r="B8" s="277"/>
      <c r="C8" s="277"/>
      <c r="D8" s="277"/>
      <c r="E8" s="277"/>
      <c r="F8" s="277"/>
      <c r="G8" s="90">
        <v>1975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9">
      <c r="A9" s="277" t="s">
        <v>351</v>
      </c>
      <c r="B9" s="277"/>
      <c r="C9" s="277"/>
      <c r="D9" s="277"/>
      <c r="E9" s="277"/>
      <c r="F9" s="277"/>
      <c r="G9" s="94">
        <v>-109761.65</v>
      </c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</row>
    <row r="10" spans="1:19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</row>
    <row r="11" spans="1:19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</row>
    <row r="12" spans="1:19">
      <c r="A12" s="277" t="s">
        <v>350</v>
      </c>
      <c r="B12" s="277"/>
      <c r="C12" s="277"/>
      <c r="D12" s="277"/>
      <c r="E12" s="277"/>
      <c r="F12" s="277"/>
      <c r="G12" s="90">
        <f>G6*G10*H10</f>
        <v>333027.12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1:19">
      <c r="A13" s="277" t="s">
        <v>53</v>
      </c>
      <c r="B13" s="277"/>
      <c r="C13" s="277"/>
      <c r="D13" s="277"/>
      <c r="E13" s="277"/>
      <c r="F13" s="277"/>
      <c r="G13" s="92">
        <f>M156</f>
        <v>246670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</row>
    <row r="14" spans="1:19">
      <c r="A14" s="277" t="s">
        <v>208</v>
      </c>
      <c r="B14" s="277"/>
      <c r="C14" s="277"/>
      <c r="D14" s="277"/>
      <c r="E14" s="277"/>
      <c r="F14" s="277"/>
      <c r="G14" s="92">
        <f>G12-G13+G9</f>
        <v>-23404.53</v>
      </c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</row>
    <row r="15" spans="1:19">
      <c r="A15" s="109"/>
      <c r="B15" s="109"/>
      <c r="C15" s="109"/>
      <c r="D15" s="109"/>
      <c r="E15" s="109"/>
      <c r="F15" s="109"/>
      <c r="G15" s="92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</row>
    <row r="16" spans="1:19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t="14.45" customHeight="1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7" customHeight="1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505</v>
      </c>
      <c r="C44" s="13">
        <v>2</v>
      </c>
      <c r="D44" s="14">
        <v>337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337</v>
      </c>
      <c r="E45" s="20"/>
      <c r="F45" s="20"/>
      <c r="G45" s="20">
        <f>SUM(G20:G44)</f>
        <v>0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>
      <c r="A49" s="15" t="s">
        <v>346</v>
      </c>
      <c r="B49" s="12"/>
      <c r="C49" s="13"/>
      <c r="D49" s="14"/>
      <c r="E49" s="14" t="s">
        <v>186</v>
      </c>
      <c r="F49" s="14">
        <v>28</v>
      </c>
      <c r="G49" s="14">
        <v>32200</v>
      </c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>
      <c r="A58" s="15" t="s">
        <v>347</v>
      </c>
      <c r="B58" s="12"/>
      <c r="C58" s="13"/>
      <c r="D58" s="14"/>
      <c r="E58" s="14" t="s">
        <v>186</v>
      </c>
      <c r="F58" s="14">
        <v>4</v>
      </c>
      <c r="G58" s="14">
        <v>2088</v>
      </c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>
      <c r="A59" s="11" t="s">
        <v>16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6" t="s">
        <v>17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18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19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>
      <c r="A63" s="15" t="s">
        <v>21</v>
      </c>
      <c r="B63" s="12"/>
      <c r="C63" s="13"/>
      <c r="D63" s="14"/>
      <c r="E63" s="14" t="s">
        <v>186</v>
      </c>
      <c r="F63" s="14">
        <v>5</v>
      </c>
      <c r="G63" s="14">
        <v>1665</v>
      </c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21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22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1" t="s">
        <v>23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24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25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26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6" t="s">
        <v>27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>
      <c r="A71" s="25" t="s">
        <v>28</v>
      </c>
      <c r="B71" s="26"/>
      <c r="C71" s="27"/>
      <c r="D71" s="28">
        <f>SUM(D47:D70)</f>
        <v>0</v>
      </c>
      <c r="E71" s="28"/>
      <c r="F71" s="28"/>
      <c r="G71" s="28">
        <f>SUM(G47:G70)</f>
        <v>35953</v>
      </c>
      <c r="H71" s="28"/>
      <c r="I71" s="28"/>
      <c r="J71" s="28">
        <f>SUM(J47:J70)</f>
        <v>0</v>
      </c>
      <c r="K71" s="28"/>
      <c r="L71" s="28"/>
      <c r="M71" s="28">
        <f>SUM(M47:M70)</f>
        <v>0</v>
      </c>
      <c r="N71" s="83" t="s">
        <v>207</v>
      </c>
      <c r="O71" s="1"/>
      <c r="P71" s="1"/>
      <c r="Q71" s="1"/>
    </row>
    <row r="72" spans="1:17">
      <c r="A72" s="29" t="s">
        <v>30</v>
      </c>
      <c r="B72" s="30"/>
      <c r="C72" s="31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1"/>
      <c r="O72" s="1"/>
      <c r="P72" s="1"/>
      <c r="Q72" s="1"/>
    </row>
    <row r="73" spans="1:17">
      <c r="A73" s="11" t="s">
        <v>5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6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7</v>
      </c>
      <c r="B75" s="12"/>
      <c r="C75" s="13"/>
      <c r="D75" s="14"/>
      <c r="E75" s="14" t="s">
        <v>186</v>
      </c>
      <c r="F75" s="14">
        <v>10</v>
      </c>
      <c r="G75" s="14">
        <v>11010</v>
      </c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8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6" t="s">
        <v>10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11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12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5" t="s">
        <v>13</v>
      </c>
      <c r="B80" s="12"/>
      <c r="C80" s="13"/>
      <c r="D80" s="14"/>
      <c r="E80" s="14" t="s">
        <v>186</v>
      </c>
      <c r="F80" s="14">
        <v>3</v>
      </c>
      <c r="G80" s="14">
        <v>1476</v>
      </c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>
      <c r="A81" s="15" t="s">
        <v>14</v>
      </c>
      <c r="B81" s="12" t="s">
        <v>506</v>
      </c>
      <c r="C81" s="13">
        <v>0.5</v>
      </c>
      <c r="D81" s="14">
        <v>305</v>
      </c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15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>
      <c r="A83" s="11" t="s">
        <v>16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6" t="s">
        <v>17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18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19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5" t="s">
        <v>20</v>
      </c>
      <c r="B87" s="12"/>
      <c r="C87" s="13"/>
      <c r="D87" s="14"/>
      <c r="E87" s="14"/>
      <c r="F87" s="14">
        <v>5</v>
      </c>
      <c r="G87" s="14">
        <v>2475</v>
      </c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21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22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1" t="s">
        <v>23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24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25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26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6" t="s">
        <v>27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33" t="s">
        <v>28</v>
      </c>
      <c r="B95" s="34"/>
      <c r="C95" s="35"/>
      <c r="D95" s="36">
        <f>SUM(D73:D94)</f>
        <v>305</v>
      </c>
      <c r="E95" s="36"/>
      <c r="F95" s="36"/>
      <c r="G95" s="36">
        <f>SUM(G73:G94)</f>
        <v>14961</v>
      </c>
      <c r="H95" s="36"/>
      <c r="I95" s="36"/>
      <c r="J95" s="36">
        <f>SUM(J73:J94)</f>
        <v>0</v>
      </c>
      <c r="K95" s="36"/>
      <c r="L95" s="36"/>
      <c r="M95" s="36">
        <f>SUM(M73:M94)</f>
        <v>0</v>
      </c>
      <c r="N95" s="83" t="s">
        <v>207</v>
      </c>
      <c r="O95" s="1"/>
      <c r="P95" s="1"/>
      <c r="Q95" s="1"/>
    </row>
    <row r="96" spans="1:17">
      <c r="A96" s="37" t="s">
        <v>31</v>
      </c>
      <c r="B96" s="38"/>
      <c r="C96" s="39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1"/>
      <c r="O96" s="1"/>
      <c r="P96" s="1"/>
      <c r="Q96" s="1"/>
    </row>
    <row r="97" spans="1:17">
      <c r="A97" s="11" t="s">
        <v>5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6</v>
      </c>
      <c r="B98" s="12" t="s">
        <v>507</v>
      </c>
      <c r="C98" s="13">
        <v>3</v>
      </c>
      <c r="D98" s="14">
        <v>4566</v>
      </c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6" t="s">
        <v>32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>
      <c r="A100" s="41" t="s">
        <v>33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>
      <c r="A101" s="15" t="s">
        <v>34</v>
      </c>
      <c r="B101" s="12" t="s">
        <v>507</v>
      </c>
      <c r="C101" s="13">
        <v>1</v>
      </c>
      <c r="D101" s="14">
        <v>250</v>
      </c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90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>
      <c r="A103" s="42" t="s">
        <v>35</v>
      </c>
      <c r="B103" s="12" t="s">
        <v>507</v>
      </c>
      <c r="C103" s="13">
        <v>2</v>
      </c>
      <c r="D103" s="14">
        <f>170*2</f>
        <v>340</v>
      </c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36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37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>
      <c r="A106" s="42" t="s">
        <v>38</v>
      </c>
      <c r="B106" s="12" t="s">
        <v>507</v>
      </c>
      <c r="C106" s="13">
        <v>1</v>
      </c>
      <c r="D106" s="14">
        <v>175</v>
      </c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39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>
      <c r="A108" s="43" t="s">
        <v>28</v>
      </c>
      <c r="B108" s="44"/>
      <c r="C108" s="45"/>
      <c r="D108" s="46">
        <f>SUM(D97:D107)</f>
        <v>5331</v>
      </c>
      <c r="E108" s="46"/>
      <c r="F108" s="46"/>
      <c r="G108" s="46">
        <f>SUM(G97:G107)</f>
        <v>0</v>
      </c>
      <c r="H108" s="46"/>
      <c r="I108" s="46"/>
      <c r="J108" s="46">
        <f>SUM(J97:J107)</f>
        <v>0</v>
      </c>
      <c r="K108" s="46"/>
      <c r="L108" s="46"/>
      <c r="M108" s="46">
        <f>SUM(M97:M107)</f>
        <v>0</v>
      </c>
      <c r="N108" s="83" t="s">
        <v>207</v>
      </c>
      <c r="O108" s="1"/>
      <c r="P108" s="1"/>
      <c r="Q108" s="1"/>
    </row>
    <row r="109" spans="1:17">
      <c r="A109" s="47" t="s">
        <v>40</v>
      </c>
      <c r="B109" s="48"/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1"/>
      <c r="O109" s="1"/>
      <c r="P109" s="1"/>
      <c r="Q109" s="1"/>
    </row>
    <row r="110" spans="1:17" ht="36.75">
      <c r="A110" s="51" t="s">
        <v>62</v>
      </c>
      <c r="B110" s="12"/>
      <c r="C110" s="13"/>
      <c r="D110" s="14"/>
      <c r="E110" s="14"/>
      <c r="F110" s="14"/>
      <c r="G110" s="14"/>
      <c r="H110" s="6" t="s">
        <v>395</v>
      </c>
      <c r="I110" s="14">
        <v>11.25</v>
      </c>
      <c r="J110" s="14">
        <v>5456</v>
      </c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63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36.75" hidden="1">
      <c r="A112" s="51" t="s">
        <v>64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36.75" hidden="1">
      <c r="A113" s="51" t="s">
        <v>65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51" t="s">
        <v>61</v>
      </c>
      <c r="B114" s="12"/>
      <c r="C114" s="70"/>
      <c r="D114" s="14"/>
      <c r="E114" s="14"/>
      <c r="F114" s="6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>
      <c r="A115" s="47" t="s">
        <v>28</v>
      </c>
      <c r="B115" s="113"/>
      <c r="C115" s="114"/>
      <c r="D115" s="79">
        <f>SUM(D110:D114)</f>
        <v>0</v>
      </c>
      <c r="E115" s="79"/>
      <c r="F115" s="79"/>
      <c r="G115" s="79">
        <f>SUM(G110:G114)</f>
        <v>0</v>
      </c>
      <c r="H115" s="79"/>
      <c r="I115" s="79"/>
      <c r="J115" s="79">
        <f>SUM(J110:J114)</f>
        <v>5456</v>
      </c>
      <c r="K115" s="79"/>
      <c r="L115" s="79"/>
      <c r="M115" s="79">
        <f>SUM(M110:M114)</f>
        <v>0</v>
      </c>
      <c r="N115" s="83" t="s">
        <v>207</v>
      </c>
      <c r="O115" s="1"/>
      <c r="P115" s="1"/>
      <c r="Q115" s="1"/>
    </row>
    <row r="116" spans="1:17" hidden="1">
      <c r="A116" s="123" t="s">
        <v>77</v>
      </c>
      <c r="B116" s="124"/>
      <c r="C116" s="125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"/>
      <c r="O116" s="1"/>
      <c r="P116" s="1"/>
      <c r="Q116" s="1"/>
    </row>
    <row r="117" spans="1:17" ht="84.75" hidden="1">
      <c r="A117" s="51" t="s">
        <v>78</v>
      </c>
      <c r="B117" s="53"/>
      <c r="C117" s="54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1"/>
      <c r="O117" s="1"/>
      <c r="P117" s="1"/>
      <c r="Q117" s="1"/>
    </row>
    <row r="118" spans="1:17" ht="24.75" hidden="1">
      <c r="A118" s="15" t="s">
        <v>47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idden="1">
      <c r="A119" s="123" t="s">
        <v>28</v>
      </c>
      <c r="B119" s="124"/>
      <c r="C119" s="125"/>
      <c r="D119" s="126">
        <f>SUM(D117:D118)</f>
        <v>0</v>
      </c>
      <c r="E119" s="126"/>
      <c r="F119" s="126"/>
      <c r="G119" s="126">
        <f>SUM(G117:G118)</f>
        <v>0</v>
      </c>
      <c r="H119" s="126"/>
      <c r="I119" s="126"/>
      <c r="J119" s="126">
        <f>SUM(J117:J118)</f>
        <v>0</v>
      </c>
      <c r="K119" s="126"/>
      <c r="L119" s="126"/>
      <c r="M119" s="126">
        <f>SUM(M117:M118)</f>
        <v>0</v>
      </c>
      <c r="N119" s="83" t="s">
        <v>207</v>
      </c>
      <c r="O119" s="1"/>
      <c r="P119" s="1"/>
      <c r="Q119" s="1"/>
    </row>
    <row r="120" spans="1:17">
      <c r="A120" s="115" t="s">
        <v>41</v>
      </c>
      <c r="B120" s="116"/>
      <c r="C120" s="117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"/>
      <c r="O120" s="1"/>
      <c r="P120" s="1"/>
      <c r="Q120" s="1"/>
    </row>
    <row r="121" spans="1:17" ht="36.75" hidden="1">
      <c r="A121" s="15" t="s">
        <v>66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67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48.75" hidden="1">
      <c r="A123" s="15" t="s">
        <v>69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70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t="36.75" hidden="1">
      <c r="A125" s="15" t="s">
        <v>71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5" t="s">
        <v>352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t="24.75" customHeight="1">
      <c r="A127" s="15" t="s">
        <v>396</v>
      </c>
      <c r="B127" s="12"/>
      <c r="C127" s="13"/>
      <c r="D127" s="14"/>
      <c r="E127" s="14"/>
      <c r="F127" s="14"/>
      <c r="G127" s="14"/>
      <c r="H127" s="6" t="s">
        <v>397</v>
      </c>
      <c r="I127" s="14">
        <v>8</v>
      </c>
      <c r="J127" s="14">
        <v>80000</v>
      </c>
      <c r="K127" s="14"/>
      <c r="L127" s="14"/>
      <c r="M127" s="14"/>
      <c r="N127" s="1"/>
      <c r="O127" s="1"/>
      <c r="P127" s="1"/>
      <c r="Q127" s="1"/>
    </row>
    <row r="128" spans="1:17">
      <c r="A128" s="119" t="s">
        <v>28</v>
      </c>
      <c r="B128" s="120"/>
      <c r="C128" s="121"/>
      <c r="D128" s="122">
        <f>SUM(D121:D127)</f>
        <v>0</v>
      </c>
      <c r="E128" s="122"/>
      <c r="F128" s="122"/>
      <c r="G128" s="122">
        <f>SUM(G121:G127)</f>
        <v>0</v>
      </c>
      <c r="H128" s="122"/>
      <c r="I128" s="122"/>
      <c r="J128" s="122">
        <f>SUM(J121:J127)</f>
        <v>80000</v>
      </c>
      <c r="K128" s="122"/>
      <c r="L128" s="122"/>
      <c r="M128" s="122">
        <f>SUM(M121:M127)</f>
        <v>0</v>
      </c>
      <c r="N128" s="83" t="s">
        <v>207</v>
      </c>
      <c r="O128" s="1"/>
      <c r="P128" s="1"/>
      <c r="Q128" s="1"/>
    </row>
    <row r="129" spans="1:17" hidden="1">
      <c r="A129" s="149" t="s">
        <v>42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 t="s">
        <v>207</v>
      </c>
      <c r="O133" s="1"/>
      <c r="P133" s="1"/>
      <c r="Q133" s="1"/>
    </row>
    <row r="134" spans="1:17">
      <c r="A134" s="127" t="s">
        <v>43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t="15" customHeight="1">
      <c r="A135" s="15" t="s">
        <v>44</v>
      </c>
      <c r="B135" s="12"/>
      <c r="C135" s="13"/>
      <c r="D135" s="14"/>
      <c r="E135" s="14"/>
      <c r="F135" s="14"/>
      <c r="G135" s="14"/>
      <c r="H135" s="6" t="s">
        <v>370</v>
      </c>
      <c r="I135" s="14">
        <v>10</v>
      </c>
      <c r="J135" s="14">
        <v>4000</v>
      </c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28.9" hidden="1" customHeight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52.5" hidden="1" customHeight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16.5" customHeight="1">
      <c r="A142" s="15" t="s">
        <v>593</v>
      </c>
      <c r="B142" s="12" t="s">
        <v>595</v>
      </c>
      <c r="C142" s="13">
        <v>1.8</v>
      </c>
      <c r="D142" s="14">
        <v>1038</v>
      </c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>
      <c r="A143" s="127" t="s">
        <v>28</v>
      </c>
      <c r="B143" s="131"/>
      <c r="C143" s="132"/>
      <c r="D143" s="133">
        <f>SUM(D135:D142)</f>
        <v>1038</v>
      </c>
      <c r="E143" s="133"/>
      <c r="F143" s="133"/>
      <c r="G143" s="133">
        <f>SUM(G135:G142)</f>
        <v>0</v>
      </c>
      <c r="H143" s="133"/>
      <c r="I143" s="133"/>
      <c r="J143" s="133">
        <f>SUM(J135:J142)</f>
        <v>4000</v>
      </c>
      <c r="K143" s="133"/>
      <c r="L143" s="133"/>
      <c r="M143" s="133">
        <f>SUM(M135:M142)</f>
        <v>0</v>
      </c>
      <c r="N143" s="83" t="s">
        <v>207</v>
      </c>
      <c r="O143" s="1"/>
      <c r="P143" s="1"/>
      <c r="Q143" s="1"/>
    </row>
    <row r="144" spans="1:17" ht="24.75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>
      <c r="A145" s="15" t="s">
        <v>49</v>
      </c>
      <c r="B145" s="12"/>
      <c r="C145" s="13">
        <v>2</v>
      </c>
      <c r="D145" s="14">
        <v>13334</v>
      </c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>
      <c r="A146" s="15" t="s">
        <v>463</v>
      </c>
      <c r="B146" s="73" t="s">
        <v>594</v>
      </c>
      <c r="C146" s="13">
        <v>36</v>
      </c>
      <c r="D146" s="14">
        <v>35125</v>
      </c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>
      <c r="A148" s="15" t="s">
        <v>52</v>
      </c>
      <c r="B148" s="12" t="s">
        <v>201</v>
      </c>
      <c r="C148" s="13">
        <v>48</v>
      </c>
      <c r="D148" s="14">
        <v>22080</v>
      </c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62.25" customHeight="1">
      <c r="A149" s="15" t="s">
        <v>353</v>
      </c>
      <c r="B149" s="12"/>
      <c r="C149" s="13">
        <v>100</v>
      </c>
      <c r="D149" s="14">
        <v>15400</v>
      </c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>
      <c r="A151" s="15" t="s">
        <v>81</v>
      </c>
      <c r="B151" s="12"/>
      <c r="C151" s="13">
        <v>15</v>
      </c>
      <c r="D151" s="14">
        <v>13350</v>
      </c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>
      <c r="A152" s="15" t="s">
        <v>82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>
      <c r="A153" s="17" t="s">
        <v>28</v>
      </c>
      <c r="B153" s="63"/>
      <c r="C153" s="64"/>
      <c r="D153" s="80">
        <f>SUM(D145:D152)</f>
        <v>99289</v>
      </c>
      <c r="E153" s="65"/>
      <c r="F153" s="65"/>
      <c r="G153" s="80">
        <f>SUM(G145:G152)</f>
        <v>0</v>
      </c>
      <c r="H153" s="65"/>
      <c r="I153" s="65"/>
      <c r="J153" s="80">
        <f>SUM(J145:J152)</f>
        <v>0</v>
      </c>
      <c r="K153" s="65"/>
      <c r="L153" s="65"/>
      <c r="M153" s="80">
        <f>SUM(M145:M152)</f>
        <v>0</v>
      </c>
      <c r="N153" s="83" t="s">
        <v>207</v>
      </c>
      <c r="O153" s="1"/>
      <c r="P153" s="1"/>
      <c r="Q153" s="1"/>
    </row>
    <row r="154" spans="1:17" ht="42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24.75">
      <c r="A155" s="67" t="s">
        <v>59</v>
      </c>
      <c r="B155" s="284">
        <f>D153+D143+D133+D128+D119+D115+D108+D95+D71+D45</f>
        <v>106300</v>
      </c>
      <c r="C155" s="285"/>
      <c r="D155" s="286"/>
      <c r="E155" s="284">
        <f>G153+G143+G133+G128+G119+G115+G108+G95+G71+G45</f>
        <v>50914</v>
      </c>
      <c r="F155" s="285"/>
      <c r="G155" s="286"/>
      <c r="H155" s="284">
        <f>J153+J143+J133+J128+J119+J115+J108+J95+J71+J45</f>
        <v>89456</v>
      </c>
      <c r="I155" s="285"/>
      <c r="J155" s="286"/>
      <c r="K155" s="284">
        <f>M153+M143+M133+M128+M119+M115+M108+M95+M71+M45</f>
        <v>0</v>
      </c>
      <c r="L155" s="285"/>
      <c r="M155" s="286"/>
      <c r="N155" s="83" t="s">
        <v>207</v>
      </c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246670</v>
      </c>
      <c r="N156" s="83" t="s">
        <v>207</v>
      </c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75" t="s">
        <v>401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7">
    <filterColumn colId="13"/>
  </autoFilter>
  <mergeCells count="27">
    <mergeCell ref="A13:F13"/>
    <mergeCell ref="A14:F14"/>
    <mergeCell ref="B156:K156"/>
    <mergeCell ref="E154:G154"/>
    <mergeCell ref="H154:J154"/>
    <mergeCell ref="K154:M154"/>
    <mergeCell ref="B155:D155"/>
    <mergeCell ref="E155:G155"/>
    <mergeCell ref="H155:J155"/>
    <mergeCell ref="K155:M155"/>
    <mergeCell ref="B154:D154"/>
    <mergeCell ref="A1:M1"/>
    <mergeCell ref="A2:M2"/>
    <mergeCell ref="A17:A18"/>
    <mergeCell ref="B17:D17"/>
    <mergeCell ref="H17:J17"/>
    <mergeCell ref="E17:G17"/>
    <mergeCell ref="K17:M17"/>
    <mergeCell ref="A4:E4"/>
    <mergeCell ref="A12:F12"/>
    <mergeCell ref="A5:F5"/>
    <mergeCell ref="A6:F6"/>
    <mergeCell ref="A7:F7"/>
    <mergeCell ref="A8:F8"/>
    <mergeCell ref="A9:F9"/>
    <mergeCell ref="A10:F10"/>
    <mergeCell ref="A11:F11"/>
  </mergeCells>
  <pageMargins left="0.59055118110236227" right="0.15748031496062992" top="0.15748031496062992" bottom="0.15748031496062992" header="0.31496062992125984" footer="0.31496062992125984"/>
  <pageSetup paperSize="9" scale="8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172"/>
  <sheetViews>
    <sheetView workbookViewId="0">
      <selection activeCell="A153" sqref="A153:XFD15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99</v>
      </c>
      <c r="B4" s="277"/>
      <c r="C4" s="277"/>
      <c r="D4" s="277"/>
      <c r="E4" s="277"/>
      <c r="F4" s="277"/>
      <c r="G4" s="90"/>
      <c r="H4" s="89"/>
      <c r="I4" s="89"/>
      <c r="J4" s="89"/>
      <c r="K4" s="89"/>
      <c r="L4" s="89"/>
      <c r="M4" s="89"/>
      <c r="N4" s="78"/>
      <c r="O4" s="78"/>
      <c r="P4" s="78"/>
      <c r="Q4" s="78"/>
    </row>
    <row r="5" spans="1:17">
      <c r="A5" s="277" t="s">
        <v>231</v>
      </c>
      <c r="B5" s="277"/>
      <c r="C5" s="277"/>
      <c r="D5" s="277"/>
      <c r="E5" s="277"/>
      <c r="F5" s="277"/>
      <c r="G5" s="90">
        <v>991.6</v>
      </c>
      <c r="H5" s="89"/>
      <c r="I5" s="89"/>
      <c r="J5" s="89"/>
      <c r="K5" s="89"/>
      <c r="L5" s="89"/>
      <c r="M5" s="89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3366.1</v>
      </c>
      <c r="H6" s="89"/>
      <c r="I6" s="89"/>
      <c r="J6" s="89"/>
      <c r="K6" s="89"/>
      <c r="L6" s="89"/>
      <c r="M6" s="89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230</v>
      </c>
      <c r="H7" s="89"/>
      <c r="I7" s="89"/>
      <c r="J7" s="89"/>
      <c r="K7" s="89"/>
      <c r="L7" s="89"/>
      <c r="M7" s="89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1973</v>
      </c>
      <c r="H8" s="89"/>
      <c r="I8" s="89"/>
      <c r="J8" s="89"/>
      <c r="K8" s="89"/>
      <c r="L8" s="89"/>
      <c r="M8" s="89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-148432.4</v>
      </c>
      <c r="H9" s="89"/>
      <c r="I9" s="89"/>
      <c r="J9" s="89"/>
      <c r="K9" s="89"/>
      <c r="L9" s="89"/>
      <c r="M9" s="89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89"/>
      <c r="J10" s="89"/>
      <c r="K10" s="89"/>
      <c r="L10" s="89"/>
      <c r="M10" s="89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89"/>
      <c r="J11" s="89"/>
      <c r="K11" s="89"/>
      <c r="L11" s="89"/>
      <c r="M11" s="89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0">
        <f>G6*G10*H10</f>
        <v>185808.71999999997</v>
      </c>
      <c r="H12" s="188"/>
      <c r="I12" s="89"/>
      <c r="J12" s="89"/>
      <c r="K12" s="89"/>
      <c r="L12" s="89"/>
      <c r="M12" s="89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M158</f>
        <v>313109</v>
      </c>
      <c r="H13" s="89"/>
      <c r="I13" s="89"/>
      <c r="J13" s="89"/>
      <c r="K13" s="89"/>
      <c r="L13" s="89"/>
      <c r="M13" s="89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-275732.68000000005</v>
      </c>
      <c r="H14" s="89"/>
      <c r="I14" s="89"/>
      <c r="J14" s="89"/>
      <c r="K14" s="89"/>
      <c r="L14" s="89"/>
      <c r="M14" s="89"/>
      <c r="N14" s="78"/>
      <c r="O14" s="78"/>
      <c r="P14" s="78"/>
      <c r="Q14" s="78"/>
    </row>
    <row r="15" spans="1:17">
      <c r="A15" s="107" t="s">
        <v>332</v>
      </c>
      <c r="B15" s="107"/>
      <c r="C15" s="107"/>
      <c r="D15" s="107"/>
      <c r="E15" s="107"/>
      <c r="F15" s="107"/>
      <c r="G15" s="92"/>
      <c r="H15" s="106"/>
      <c r="I15" s="106"/>
      <c r="J15" s="106"/>
      <c r="K15" s="106"/>
      <c r="L15" s="106"/>
      <c r="M15" s="106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517</v>
      </c>
      <c r="C44" s="13">
        <v>2</v>
      </c>
      <c r="D44" s="14">
        <v>337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337</v>
      </c>
      <c r="E45" s="20"/>
      <c r="F45" s="20"/>
      <c r="G45" s="20">
        <f>SUM(G20:G44)</f>
        <v>0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6" t="s">
        <v>10</v>
      </c>
      <c r="B52" s="12"/>
      <c r="C52" s="13"/>
      <c r="D52" s="14"/>
      <c r="E52" s="14"/>
      <c r="F52" s="14"/>
      <c r="G52" s="14"/>
      <c r="H52" s="14" t="s">
        <v>178</v>
      </c>
      <c r="I52" s="14">
        <v>5</v>
      </c>
      <c r="J52" s="14">
        <v>4950</v>
      </c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>
      <c r="A55" s="15" t="s">
        <v>13</v>
      </c>
      <c r="B55" s="12" t="s">
        <v>518</v>
      </c>
      <c r="C55" s="13">
        <v>1</v>
      </c>
      <c r="D55" s="14">
        <v>530</v>
      </c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5" t="s">
        <v>14</v>
      </c>
      <c r="B56" s="12"/>
      <c r="C56" s="13"/>
      <c r="D56" s="14"/>
      <c r="E56" s="14"/>
      <c r="F56" s="14"/>
      <c r="G56" s="14"/>
      <c r="H56" s="14" t="s">
        <v>178</v>
      </c>
      <c r="I56" s="14">
        <v>2</v>
      </c>
      <c r="J56" s="14">
        <v>1044</v>
      </c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>
      <c r="A63" s="15" t="s">
        <v>21</v>
      </c>
      <c r="B63" s="12"/>
      <c r="C63" s="13"/>
      <c r="D63" s="14"/>
      <c r="E63" s="14"/>
      <c r="F63" s="14"/>
      <c r="G63" s="14"/>
      <c r="H63" s="14" t="s">
        <v>178</v>
      </c>
      <c r="I63" s="14">
        <v>2</v>
      </c>
      <c r="J63" s="14">
        <v>666</v>
      </c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11" t="s">
        <v>503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>
      <c r="A71" s="16" t="s">
        <v>504</v>
      </c>
      <c r="B71" s="12" t="s">
        <v>518</v>
      </c>
      <c r="C71" s="13">
        <v>8</v>
      </c>
      <c r="D71" s="14">
        <v>472</v>
      </c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25" t="s">
        <v>28</v>
      </c>
      <c r="B72" s="26"/>
      <c r="C72" s="27"/>
      <c r="D72" s="28">
        <f>SUM(D47:D71)</f>
        <v>1002</v>
      </c>
      <c r="E72" s="28"/>
      <c r="F72" s="28"/>
      <c r="G72" s="28">
        <f>SUM(G47:G71)</f>
        <v>0</v>
      </c>
      <c r="H72" s="28"/>
      <c r="I72" s="28"/>
      <c r="J72" s="28">
        <f>SUM(J47:J71)</f>
        <v>6660</v>
      </c>
      <c r="K72" s="28"/>
      <c r="L72" s="28"/>
      <c r="M72" s="28">
        <f>SUM(M47:M71)</f>
        <v>0</v>
      </c>
      <c r="N72" s="83" t="s">
        <v>207</v>
      </c>
      <c r="O72" s="1"/>
      <c r="P72" s="1"/>
      <c r="Q72" s="1"/>
    </row>
    <row r="73" spans="1:17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6" t="s">
        <v>10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11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5" t="s">
        <v>14</v>
      </c>
      <c r="B82" s="12"/>
      <c r="C82" s="13"/>
      <c r="D82" s="14"/>
      <c r="E82" s="14"/>
      <c r="F82" s="14"/>
      <c r="G82" s="14"/>
      <c r="H82" s="14" t="s">
        <v>178</v>
      </c>
      <c r="I82" s="14">
        <v>2</v>
      </c>
      <c r="J82" s="14">
        <v>894</v>
      </c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>
      <c r="A89" s="15" t="s">
        <v>21</v>
      </c>
      <c r="B89" s="12"/>
      <c r="C89" s="13"/>
      <c r="D89" s="14"/>
      <c r="E89" s="14"/>
      <c r="F89" s="14"/>
      <c r="G89" s="14"/>
      <c r="H89" s="14" t="s">
        <v>178</v>
      </c>
      <c r="I89" s="14">
        <v>2</v>
      </c>
      <c r="J89" s="14">
        <v>666</v>
      </c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33" t="s">
        <v>28</v>
      </c>
      <c r="B96" s="34"/>
      <c r="C96" s="35"/>
      <c r="D96" s="36">
        <f>SUM(D74:D95)</f>
        <v>0</v>
      </c>
      <c r="E96" s="36"/>
      <c r="F96" s="36"/>
      <c r="G96" s="36">
        <f>SUM(G74:G95)</f>
        <v>0</v>
      </c>
      <c r="H96" s="36"/>
      <c r="I96" s="36"/>
      <c r="J96" s="36">
        <f>SUM(J74:J95)</f>
        <v>1560</v>
      </c>
      <c r="K96" s="36"/>
      <c r="L96" s="36"/>
      <c r="M96" s="36">
        <f>SUM(M74:M95)</f>
        <v>0</v>
      </c>
      <c r="N96" s="83" t="s">
        <v>207</v>
      </c>
      <c r="O96" s="1"/>
      <c r="P96" s="1"/>
      <c r="Q96" s="1"/>
    </row>
    <row r="97" spans="1:17" hidden="1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 hidden="1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6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5" t="s">
        <v>34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36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37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38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39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3" t="s">
        <v>28</v>
      </c>
      <c r="B109" s="44"/>
      <c r="C109" s="45"/>
      <c r="D109" s="46">
        <f>SUM(D98:D108)</f>
        <v>0</v>
      </c>
      <c r="E109" s="46"/>
      <c r="F109" s="46"/>
      <c r="G109" s="46">
        <f>SUM(G98:G108)</f>
        <v>0</v>
      </c>
      <c r="H109" s="46"/>
      <c r="I109" s="46"/>
      <c r="J109" s="46">
        <f>SUM(J98:J108)</f>
        <v>0</v>
      </c>
      <c r="K109" s="46"/>
      <c r="L109" s="46"/>
      <c r="M109" s="46">
        <f>SUM(M98:M108)</f>
        <v>0</v>
      </c>
      <c r="N109" s="83" t="s">
        <v>207</v>
      </c>
      <c r="O109" s="1"/>
      <c r="P109" s="1"/>
      <c r="Q109" s="1"/>
    </row>
    <row r="110" spans="1:17" hidden="1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t="24.75" hidden="1">
      <c r="A111" s="51" t="s">
        <v>62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24.75" hidden="1">
      <c r="A112" s="51" t="s">
        <v>63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36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72.75" hidden="1">
      <c r="A114" s="51" t="s">
        <v>65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0</v>
      </c>
      <c r="H116" s="79"/>
      <c r="I116" s="79"/>
      <c r="J116" s="79">
        <f>SUM(J111:J115)</f>
        <v>0</v>
      </c>
      <c r="K116" s="79"/>
      <c r="L116" s="79"/>
      <c r="M116" s="79">
        <f>SUM(M111:M115)</f>
        <v>0</v>
      </c>
      <c r="N116" s="83" t="s">
        <v>207</v>
      </c>
      <c r="O116" s="1"/>
      <c r="P116" s="1"/>
      <c r="Q116" s="1"/>
    </row>
    <row r="117" spans="1:17" hidden="1">
      <c r="A117" s="123" t="s">
        <v>77</v>
      </c>
      <c r="B117" s="124"/>
      <c r="C117" s="125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</row>
    <row r="118" spans="1:17" ht="84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t="24.75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23" t="s">
        <v>28</v>
      </c>
      <c r="B120" s="124"/>
      <c r="C120" s="125"/>
      <c r="D120" s="126">
        <f>SUM(D118:D119)</f>
        <v>0</v>
      </c>
      <c r="E120" s="126"/>
      <c r="F120" s="126"/>
      <c r="G120" s="126">
        <f>SUM(G118:G119)</f>
        <v>0</v>
      </c>
      <c r="H120" s="126"/>
      <c r="I120" s="126"/>
      <c r="J120" s="126">
        <f>SUM(J118:J119)</f>
        <v>0</v>
      </c>
      <c r="K120" s="126"/>
      <c r="L120" s="126"/>
      <c r="M120" s="126">
        <f>SUM(M118:M119)</f>
        <v>0</v>
      </c>
      <c r="N120" s="83" t="s">
        <v>207</v>
      </c>
      <c r="O120" s="1"/>
      <c r="P120" s="1"/>
      <c r="Q120" s="1"/>
    </row>
    <row r="121" spans="1:17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48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 hidden="1">
      <c r="A123" s="15" t="s">
        <v>67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60.75" hidden="1">
      <c r="A124" s="15" t="s">
        <v>69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>
      <c r="A125" s="15" t="s">
        <v>411</v>
      </c>
      <c r="B125" s="12"/>
      <c r="C125" s="13"/>
      <c r="D125" s="14"/>
      <c r="E125" s="14"/>
      <c r="F125" s="14">
        <v>60</v>
      </c>
      <c r="G125" s="14">
        <v>28860</v>
      </c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36.75" hidden="1">
      <c r="A126" s="15" t="s">
        <v>71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352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28860</v>
      </c>
      <c r="H128" s="122"/>
      <c r="I128" s="122"/>
      <c r="J128" s="122">
        <f>SUM(J122:J127)</f>
        <v>0</v>
      </c>
      <c r="K128" s="122"/>
      <c r="L128" s="122"/>
      <c r="M128" s="122">
        <f>SUM(M122:M127)</f>
        <v>0</v>
      </c>
      <c r="N128" s="83" t="s">
        <v>207</v>
      </c>
      <c r="O128" s="1"/>
      <c r="P128" s="1"/>
      <c r="Q128" s="1"/>
    </row>
    <row r="129" spans="1:17">
      <c r="A129" s="149" t="s">
        <v>42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t="36.75" hidden="1">
      <c r="A130" s="15" t="s">
        <v>409</v>
      </c>
      <c r="B130" s="12"/>
      <c r="C130" s="13">
        <v>4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>
      <c r="A131" s="15" t="s">
        <v>413</v>
      </c>
      <c r="B131" s="12"/>
      <c r="C131" s="13"/>
      <c r="D131" s="14"/>
      <c r="E131" s="14"/>
      <c r="F131" s="14">
        <v>4</v>
      </c>
      <c r="G131" s="14">
        <v>212000</v>
      </c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212000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 t="s">
        <v>207</v>
      </c>
      <c r="O133" s="1"/>
      <c r="P133" s="1"/>
      <c r="Q133" s="1"/>
    </row>
    <row r="134" spans="1:17">
      <c r="A134" s="127" t="s">
        <v>43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t="24.75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24.75">
      <c r="A137" s="15" t="s">
        <v>412</v>
      </c>
      <c r="B137" s="12"/>
      <c r="C137" s="13"/>
      <c r="D137" s="14"/>
      <c r="E137" s="14"/>
      <c r="F137" s="14">
        <v>15</v>
      </c>
      <c r="G137" s="14">
        <v>5500</v>
      </c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36.75" hidden="1">
      <c r="A138" s="15" t="s">
        <v>72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5"/>
      <c r="Q138" s="1"/>
    </row>
    <row r="139" spans="1:17" ht="48.75" hidden="1">
      <c r="A139" s="15" t="s">
        <v>73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72.75" hidden="1">
      <c r="A140" s="15" t="s">
        <v>74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24.75">
      <c r="A141" s="15" t="s">
        <v>508</v>
      </c>
      <c r="B141" s="73" t="s">
        <v>605</v>
      </c>
      <c r="C141" s="13">
        <v>70</v>
      </c>
      <c r="D141" s="14">
        <v>35301</v>
      </c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35"/>
      <c r="Q141" s="1"/>
    </row>
    <row r="142" spans="1:17" hidden="1">
      <c r="A142" s="15" t="s">
        <v>46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36.75">
      <c r="A143" s="15" t="s">
        <v>519</v>
      </c>
      <c r="B143" s="12" t="s">
        <v>520</v>
      </c>
      <c r="C143" s="13">
        <v>1</v>
      </c>
      <c r="D143" s="14">
        <v>3371</v>
      </c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36.75">
      <c r="A144" s="15" t="s">
        <v>410</v>
      </c>
      <c r="B144" s="12"/>
      <c r="C144" s="13"/>
      <c r="D144" s="14"/>
      <c r="E144" s="14"/>
      <c r="F144" s="14">
        <v>2</v>
      </c>
      <c r="G144" s="14">
        <v>3000</v>
      </c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>
      <c r="A145" s="127" t="s">
        <v>28</v>
      </c>
      <c r="B145" s="131"/>
      <c r="C145" s="132"/>
      <c r="D145" s="133">
        <f>SUM(D135:D143)</f>
        <v>38672</v>
      </c>
      <c r="E145" s="133"/>
      <c r="F145" s="133"/>
      <c r="G145" s="133">
        <f>SUM(G135:G144)</f>
        <v>8500</v>
      </c>
      <c r="H145" s="133"/>
      <c r="I145" s="133"/>
      <c r="J145" s="133">
        <f>SUM(J135:J143)</f>
        <v>0</v>
      </c>
      <c r="K145" s="133"/>
      <c r="L145" s="133"/>
      <c r="M145" s="133">
        <f>SUM(M135:M143)</f>
        <v>0</v>
      </c>
      <c r="N145" s="83" t="s">
        <v>207</v>
      </c>
      <c r="O145" s="1"/>
      <c r="P145" s="1"/>
      <c r="Q145" s="1"/>
    </row>
    <row r="146" spans="1:17" ht="24.75">
      <c r="A146" s="62" t="s">
        <v>48</v>
      </c>
      <c r="B146" s="63"/>
      <c r="C146" s="64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1"/>
      <c r="O146" s="1"/>
      <c r="P146" s="1"/>
      <c r="Q146" s="1"/>
    </row>
    <row r="147" spans="1:17" ht="24.75" hidden="1">
      <c r="A147" s="15" t="s">
        <v>49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24.75" hidden="1">
      <c r="A149" s="15" t="s">
        <v>51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24.75">
      <c r="A150" s="15" t="s">
        <v>52</v>
      </c>
      <c r="B150" s="12"/>
      <c r="C150" s="13"/>
      <c r="D150" s="14"/>
      <c r="E150" s="14"/>
      <c r="F150" s="14"/>
      <c r="G150" s="14"/>
      <c r="H150" s="14" t="s">
        <v>201</v>
      </c>
      <c r="I150" s="14">
        <v>24</v>
      </c>
      <c r="J150" s="14">
        <v>11040</v>
      </c>
      <c r="K150" s="14"/>
      <c r="L150" s="14"/>
      <c r="M150" s="14"/>
      <c r="N150" s="1"/>
      <c r="O150" s="1"/>
      <c r="P150" s="1"/>
      <c r="Q150" s="1"/>
    </row>
    <row r="151" spans="1:17" ht="72.75" hidden="1">
      <c r="A151" s="15" t="s">
        <v>79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>
      <c r="A152" s="15" t="s">
        <v>80</v>
      </c>
      <c r="B152" s="12" t="s">
        <v>606</v>
      </c>
      <c r="C152" s="13">
        <v>1</v>
      </c>
      <c r="D152" s="14">
        <v>1478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t="108.75" hidden="1">
      <c r="A153" s="15" t="s">
        <v>81</v>
      </c>
      <c r="B153" s="12"/>
      <c r="C153" s="13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"/>
      <c r="O153" s="1"/>
      <c r="P153" s="1"/>
      <c r="Q153" s="1"/>
    </row>
    <row r="154" spans="1:17" ht="24.75">
      <c r="A154" s="15" t="s">
        <v>418</v>
      </c>
      <c r="B154" s="12"/>
      <c r="C154" s="13"/>
      <c r="D154" s="14"/>
      <c r="E154" s="14"/>
      <c r="F154" s="14"/>
      <c r="G154" s="14"/>
      <c r="H154" s="14" t="s">
        <v>201</v>
      </c>
      <c r="I154" s="14">
        <v>2</v>
      </c>
      <c r="J154" s="14">
        <v>3000</v>
      </c>
      <c r="K154" s="14"/>
      <c r="L154" s="14"/>
      <c r="M154" s="14"/>
      <c r="N154" s="1"/>
      <c r="O154" s="1"/>
      <c r="P154" s="1"/>
      <c r="Q154" s="1"/>
    </row>
    <row r="155" spans="1:17">
      <c r="A155" s="17" t="s">
        <v>28</v>
      </c>
      <c r="B155" s="63"/>
      <c r="C155" s="64"/>
      <c r="D155" s="80">
        <f>SUM(D147:D154)</f>
        <v>1478</v>
      </c>
      <c r="E155" s="65"/>
      <c r="F155" s="65"/>
      <c r="G155" s="80">
        <f>SUM(G147:G154)</f>
        <v>0</v>
      </c>
      <c r="H155" s="65"/>
      <c r="I155" s="65"/>
      <c r="J155" s="80">
        <f>SUM(J147:J154)</f>
        <v>14040</v>
      </c>
      <c r="K155" s="65"/>
      <c r="L155" s="65"/>
      <c r="M155" s="80">
        <f>SUM(M147:M154)</f>
        <v>0</v>
      </c>
      <c r="N155" s="83" t="s">
        <v>207</v>
      </c>
      <c r="O155" s="1"/>
      <c r="P155" s="1"/>
      <c r="Q155" s="1"/>
    </row>
    <row r="156" spans="1:17" ht="24.75" customHeight="1">
      <c r="A156" s="66" t="s">
        <v>58</v>
      </c>
      <c r="B156" s="287" t="s">
        <v>84</v>
      </c>
      <c r="C156" s="288"/>
      <c r="D156" s="289"/>
      <c r="E156" s="281" t="s">
        <v>85</v>
      </c>
      <c r="F156" s="282"/>
      <c r="G156" s="283"/>
      <c r="H156" s="281" t="s">
        <v>86</v>
      </c>
      <c r="I156" s="282"/>
      <c r="J156" s="283"/>
      <c r="K156" s="281" t="s">
        <v>87</v>
      </c>
      <c r="L156" s="282"/>
      <c r="M156" s="283"/>
      <c r="N156" s="1"/>
      <c r="O156" s="1"/>
      <c r="P156" s="1"/>
      <c r="Q156" s="1"/>
    </row>
    <row r="157" spans="1:17" ht="24.75">
      <c r="A157" s="67" t="s">
        <v>59</v>
      </c>
      <c r="B157" s="284">
        <f>D155+D145+D133+D128+D120+D116+D109+D96+D72+D45</f>
        <v>41489</v>
      </c>
      <c r="C157" s="285"/>
      <c r="D157" s="286"/>
      <c r="E157" s="284">
        <f>G155+G145+G133+G128+G120+G116+G109+G96+G72+G45</f>
        <v>249360</v>
      </c>
      <c r="F157" s="285"/>
      <c r="G157" s="286"/>
      <c r="H157" s="284">
        <f>J155+J145+J133+J128+J120+J116+J109+J96+J72+J45</f>
        <v>22260</v>
      </c>
      <c r="I157" s="285"/>
      <c r="J157" s="286"/>
      <c r="K157" s="284">
        <f>M155+M145+M133+M128+M120+M116+M109+M96+M72+M45</f>
        <v>0</v>
      </c>
      <c r="L157" s="285"/>
      <c r="M157" s="286"/>
      <c r="N157" s="83" t="s">
        <v>207</v>
      </c>
      <c r="O157" s="1"/>
      <c r="P157" s="1"/>
      <c r="Q157" s="1"/>
    </row>
    <row r="158" spans="1:17" ht="15.75" thickBot="1">
      <c r="A158" s="41" t="s">
        <v>60</v>
      </c>
      <c r="B158" s="278"/>
      <c r="C158" s="279"/>
      <c r="D158" s="279"/>
      <c r="E158" s="279"/>
      <c r="F158" s="279"/>
      <c r="G158" s="279"/>
      <c r="H158" s="279"/>
      <c r="I158" s="279"/>
      <c r="J158" s="279"/>
      <c r="K158" s="280"/>
      <c r="L158" s="76"/>
      <c r="M158" s="85">
        <f>K157+H157+E157+B157</f>
        <v>313109</v>
      </c>
      <c r="N158" s="83" t="s">
        <v>207</v>
      </c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73" t="s">
        <v>401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</sheetData>
  <autoFilter ref="A16:O160">
    <filterColumn colId="13"/>
  </autoFilter>
  <mergeCells count="27">
    <mergeCell ref="A7:F7"/>
    <mergeCell ref="A8:F8"/>
    <mergeCell ref="A1:M1"/>
    <mergeCell ref="A2:M2"/>
    <mergeCell ref="A4:F4"/>
    <mergeCell ref="A5:F5"/>
    <mergeCell ref="A6:F6"/>
    <mergeCell ref="B156:D156"/>
    <mergeCell ref="E156:G156"/>
    <mergeCell ref="H156:J156"/>
    <mergeCell ref="K156:M156"/>
    <mergeCell ref="A17:A18"/>
    <mergeCell ref="B17:D17"/>
    <mergeCell ref="E17:G17"/>
    <mergeCell ref="H17:J17"/>
    <mergeCell ref="K17:M17"/>
    <mergeCell ref="A14:F14"/>
    <mergeCell ref="A9:F9"/>
    <mergeCell ref="A10:F10"/>
    <mergeCell ref="A11:F11"/>
    <mergeCell ref="A12:F12"/>
    <mergeCell ref="A13:F13"/>
    <mergeCell ref="B157:D157"/>
    <mergeCell ref="E157:G157"/>
    <mergeCell ref="H157:J157"/>
    <mergeCell ref="K157:M157"/>
    <mergeCell ref="B158:K158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G10" sqref="G10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392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95" t="s">
        <v>477</v>
      </c>
      <c r="B4" s="295"/>
      <c r="C4" s="295"/>
      <c r="D4" s="295"/>
      <c r="E4" s="295"/>
      <c r="F4" s="295"/>
      <c r="G4" s="190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95" t="s">
        <v>478</v>
      </c>
      <c r="B5" s="295"/>
      <c r="C5" s="295"/>
      <c r="D5" s="295"/>
      <c r="E5" s="295"/>
      <c r="F5" s="295"/>
      <c r="G5" s="178">
        <v>907.6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95" t="s">
        <v>233</v>
      </c>
      <c r="B6" s="295"/>
      <c r="C6" s="295"/>
      <c r="D6" s="295"/>
      <c r="E6" s="295"/>
      <c r="F6" s="295"/>
      <c r="G6" s="178" t="s">
        <v>232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95" t="s">
        <v>217</v>
      </c>
      <c r="B7" s="295"/>
      <c r="C7" s="295"/>
      <c r="D7" s="295"/>
      <c r="E7" s="295"/>
      <c r="F7" s="295"/>
      <c r="G7" s="178" t="s">
        <v>230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95" t="s">
        <v>219</v>
      </c>
      <c r="B8" s="295"/>
      <c r="C8" s="295"/>
      <c r="D8" s="295"/>
      <c r="E8" s="295"/>
      <c r="F8" s="295"/>
      <c r="G8" s="178">
        <v>1977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95" t="s">
        <v>351</v>
      </c>
      <c r="B9" s="295"/>
      <c r="C9" s="295"/>
      <c r="D9" s="295"/>
      <c r="E9" s="295"/>
      <c r="F9" s="295"/>
      <c r="G9" s="178">
        <v>2020.13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95" t="s">
        <v>348</v>
      </c>
      <c r="B10" s="295"/>
      <c r="C10" s="295"/>
      <c r="D10" s="295"/>
      <c r="E10" s="295"/>
      <c r="F10" s="295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95" t="s">
        <v>349</v>
      </c>
      <c r="B11" s="295"/>
      <c r="C11" s="295"/>
      <c r="D11" s="295"/>
      <c r="E11" s="295"/>
      <c r="F11" s="295"/>
      <c r="G11" s="178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95" t="s">
        <v>350</v>
      </c>
      <c r="B12" s="295"/>
      <c r="C12" s="295"/>
      <c r="D12" s="295"/>
      <c r="E12" s="295"/>
      <c r="F12" s="295"/>
      <c r="G12" s="178">
        <f>(3362.2+49.8)*G10*H10</f>
        <v>188342.39999999999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95" t="s">
        <v>53</v>
      </c>
      <c r="B13" s="295"/>
      <c r="C13" s="295"/>
      <c r="D13" s="295"/>
      <c r="E13" s="295"/>
      <c r="F13" s="295"/>
      <c r="G13" s="181">
        <f>M152</f>
        <v>37328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5" t="s">
        <v>208</v>
      </c>
      <c r="B14" s="295"/>
      <c r="C14" s="295"/>
      <c r="D14" s="295"/>
      <c r="E14" s="295"/>
      <c r="F14" s="295"/>
      <c r="G14" s="181">
        <f>G12+G9-G13</f>
        <v>153034.53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 hidden="1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 t="s">
        <v>178</v>
      </c>
      <c r="I25" s="14">
        <v>6</v>
      </c>
      <c r="J25" s="14">
        <v>5652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 t="s">
        <v>178</v>
      </c>
      <c r="I29" s="14">
        <v>6</v>
      </c>
      <c r="J29" s="14">
        <v>3048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 t="s">
        <v>178</v>
      </c>
      <c r="I36" s="14">
        <v>6</v>
      </c>
      <c r="J36" s="14">
        <v>1956</v>
      </c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 t="s">
        <v>178</v>
      </c>
      <c r="I37" s="14">
        <v>6</v>
      </c>
      <c r="J37" s="14">
        <v>1518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12174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 t="s">
        <v>178</v>
      </c>
      <c r="I54" s="14">
        <v>6</v>
      </c>
      <c r="J54" s="14">
        <v>2598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 t="s">
        <v>178</v>
      </c>
      <c r="I61" s="14">
        <v>6</v>
      </c>
      <c r="J61" s="14">
        <v>1956</v>
      </c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4554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 t="s">
        <v>178</v>
      </c>
      <c r="I74" s="14">
        <v>8</v>
      </c>
      <c r="J74" s="14">
        <v>5896</v>
      </c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 t="s">
        <v>178</v>
      </c>
      <c r="I84" s="14">
        <v>4</v>
      </c>
      <c r="J84" s="14">
        <v>1904</v>
      </c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7800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 t="s">
        <v>203</v>
      </c>
      <c r="I119" s="14">
        <v>160</v>
      </c>
      <c r="J119" s="14">
        <v>12800</v>
      </c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12800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hidden="1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 hidden="1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37328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hidden="1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37328</v>
      </c>
      <c r="N152" s="83" t="s">
        <v>207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idden="1">
      <c r="A154" s="173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idden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idden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7:F7"/>
    <mergeCell ref="A8:F8"/>
    <mergeCell ref="A1:M1"/>
    <mergeCell ref="A2:M2"/>
    <mergeCell ref="A4:F4"/>
    <mergeCell ref="A5:F5"/>
    <mergeCell ref="A6:F6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Q173"/>
  <sheetViews>
    <sheetView topLeftCell="A16" workbookViewId="0">
      <selection activeCell="B135" sqref="B13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100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325</v>
      </c>
      <c r="B5" s="277"/>
      <c r="C5" s="277"/>
      <c r="D5" s="277"/>
      <c r="E5" s="277"/>
      <c r="F5" s="277"/>
      <c r="G5" s="90">
        <v>1786.3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269</v>
      </c>
      <c r="B6" s="277"/>
      <c r="C6" s="277"/>
      <c r="D6" s="277"/>
      <c r="E6" s="277"/>
      <c r="F6" s="277"/>
      <c r="G6" s="90">
        <v>6938.3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234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1993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-118241.06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0">
        <f>G6*G10*H10</f>
        <v>382994.16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M159</f>
        <v>395275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2">
        <f>G12+G9-G13</f>
        <v>-130521.90000000002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>
      <c r="A22" s="15" t="s">
        <v>7</v>
      </c>
      <c r="B22" s="12" t="s">
        <v>187</v>
      </c>
      <c r="C22" s="13">
        <v>0.5</v>
      </c>
      <c r="D22" s="14">
        <v>727</v>
      </c>
      <c r="E22" s="14"/>
      <c r="F22" s="14"/>
      <c r="G22" s="14"/>
      <c r="H22" s="14" t="s">
        <v>178</v>
      </c>
      <c r="I22" s="14">
        <v>10</v>
      </c>
      <c r="J22" s="14">
        <v>14200</v>
      </c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554</v>
      </c>
      <c r="C29" s="13">
        <v>0.2</v>
      </c>
      <c r="D29" s="14">
        <v>631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554</v>
      </c>
      <c r="C36" s="13">
        <v>2</v>
      </c>
      <c r="D36" s="14">
        <v>660</v>
      </c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>
      <c r="A40" s="15" t="s">
        <v>25</v>
      </c>
      <c r="B40" s="12"/>
      <c r="C40" s="13"/>
      <c r="D40" s="14"/>
      <c r="E40" s="14"/>
      <c r="F40" s="14"/>
      <c r="G40" s="14"/>
      <c r="H40" s="14" t="s">
        <v>188</v>
      </c>
      <c r="I40" s="14">
        <v>2</v>
      </c>
      <c r="J40" s="14">
        <v>8000</v>
      </c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554</v>
      </c>
      <c r="C44" s="13">
        <v>2</v>
      </c>
      <c r="D44" s="14">
        <v>780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2798</v>
      </c>
      <c r="E45" s="20"/>
      <c r="F45" s="20"/>
      <c r="G45" s="20">
        <f>SUM(G20:G44)</f>
        <v>0</v>
      </c>
      <c r="H45" s="20"/>
      <c r="I45" s="20"/>
      <c r="J45" s="20">
        <f>SUM(J20:J44)</f>
        <v>22200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6" t="s">
        <v>10</v>
      </c>
      <c r="B52" s="12"/>
      <c r="C52" s="13"/>
      <c r="D52" s="14"/>
      <c r="E52" s="14"/>
      <c r="F52" s="14"/>
      <c r="G52" s="14"/>
      <c r="H52" s="14" t="s">
        <v>178</v>
      </c>
      <c r="I52" s="14">
        <v>12</v>
      </c>
      <c r="J52" s="14">
        <v>9420</v>
      </c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>
      <c r="A55" s="15" t="s">
        <v>13</v>
      </c>
      <c r="B55" s="12" t="s">
        <v>607</v>
      </c>
      <c r="C55" s="13">
        <v>6</v>
      </c>
      <c r="D55" s="14">
        <v>3420</v>
      </c>
      <c r="E55" s="14"/>
      <c r="F55" s="14"/>
      <c r="G55" s="14"/>
      <c r="H55" s="14" t="s">
        <v>178</v>
      </c>
      <c r="I55" s="14">
        <v>20</v>
      </c>
      <c r="J55" s="14">
        <v>9840</v>
      </c>
      <c r="K55" s="14"/>
      <c r="L55" s="14"/>
      <c r="M55" s="14"/>
      <c r="N55" s="1"/>
      <c r="O55" s="1"/>
      <c r="P55" s="1"/>
      <c r="Q55" s="1"/>
    </row>
    <row r="56" spans="1:17">
      <c r="A56" s="15" t="s">
        <v>14</v>
      </c>
      <c r="B56" s="12" t="s">
        <v>390</v>
      </c>
      <c r="C56" s="13">
        <v>8</v>
      </c>
      <c r="D56" s="14">
        <v>6245</v>
      </c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>
      <c r="A62" s="15" t="s">
        <v>20</v>
      </c>
      <c r="B62" s="12"/>
      <c r="C62" s="13"/>
      <c r="D62" s="14"/>
      <c r="E62" s="14"/>
      <c r="F62" s="14"/>
      <c r="G62" s="14"/>
      <c r="H62" s="14" t="s">
        <v>178</v>
      </c>
      <c r="I62" s="14">
        <v>8</v>
      </c>
      <c r="J62" s="14">
        <v>3960</v>
      </c>
      <c r="K62" s="14"/>
      <c r="L62" s="14"/>
      <c r="M62" s="14"/>
      <c r="N62" s="1"/>
      <c r="O62" s="1"/>
      <c r="P62" s="1"/>
      <c r="Q62" s="1"/>
    </row>
    <row r="63" spans="1:17">
      <c r="A63" s="15" t="s">
        <v>21</v>
      </c>
      <c r="B63" s="12" t="s">
        <v>390</v>
      </c>
      <c r="C63" s="13">
        <v>4</v>
      </c>
      <c r="D63" s="14">
        <v>1508</v>
      </c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>
      <c r="A64" s="15" t="s">
        <v>22</v>
      </c>
      <c r="B64" s="12" t="s">
        <v>607</v>
      </c>
      <c r="C64" s="13">
        <v>1</v>
      </c>
      <c r="D64" s="14">
        <v>258</v>
      </c>
      <c r="E64" s="14"/>
      <c r="F64" s="14"/>
      <c r="G64" s="14"/>
      <c r="H64" s="14" t="s">
        <v>178</v>
      </c>
      <c r="I64" s="14">
        <v>8</v>
      </c>
      <c r="J64" s="14">
        <v>2064</v>
      </c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11" t="s">
        <v>503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>
      <c r="A71" s="16" t="s">
        <v>504</v>
      </c>
      <c r="B71" s="12" t="s">
        <v>390</v>
      </c>
      <c r="C71" s="13">
        <v>15</v>
      </c>
      <c r="D71" s="14">
        <f>1008+1532</f>
        <v>2540</v>
      </c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25" t="s">
        <v>28</v>
      </c>
      <c r="B72" s="26"/>
      <c r="C72" s="27"/>
      <c r="D72" s="28">
        <f>SUM(D47:D71)</f>
        <v>13971</v>
      </c>
      <c r="E72" s="28"/>
      <c r="F72" s="28"/>
      <c r="G72" s="28">
        <f>SUM(G47:G71)</f>
        <v>0</v>
      </c>
      <c r="H72" s="28"/>
      <c r="I72" s="28"/>
      <c r="J72" s="28">
        <f>SUM(J47:J71)</f>
        <v>25284</v>
      </c>
      <c r="K72" s="28"/>
      <c r="L72" s="28"/>
      <c r="M72" s="28">
        <f>SUM(M47:M71)</f>
        <v>0</v>
      </c>
      <c r="N72" s="83" t="s">
        <v>207</v>
      </c>
      <c r="O72" s="1"/>
      <c r="P72" s="1"/>
      <c r="Q72" s="1"/>
    </row>
    <row r="73" spans="1:17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6" t="s">
        <v>10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>
      <c r="A79" s="15" t="s">
        <v>11</v>
      </c>
      <c r="B79" s="12" t="s">
        <v>608</v>
      </c>
      <c r="C79" s="13">
        <v>1</v>
      </c>
      <c r="D79" s="14">
        <v>765</v>
      </c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 t="s">
        <v>178</v>
      </c>
      <c r="I81" s="14">
        <v>4</v>
      </c>
      <c r="J81" s="14">
        <v>1968</v>
      </c>
      <c r="K81" s="14"/>
      <c r="L81" s="14"/>
      <c r="M81" s="14"/>
      <c r="N81" s="1"/>
      <c r="O81" s="1"/>
      <c r="P81" s="1"/>
      <c r="Q81" s="1"/>
    </row>
    <row r="82" spans="1:17">
      <c r="A82" s="15" t="s">
        <v>14</v>
      </c>
      <c r="B82" s="12" t="s">
        <v>609</v>
      </c>
      <c r="C82" s="13">
        <f>8+1</f>
        <v>9</v>
      </c>
      <c r="D82" s="14">
        <f>6245+522</f>
        <v>6767</v>
      </c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>
      <c r="A88" s="15" t="s">
        <v>20</v>
      </c>
      <c r="B88" s="12"/>
      <c r="C88" s="13"/>
      <c r="D88" s="14"/>
      <c r="E88" s="14"/>
      <c r="F88" s="14"/>
      <c r="G88" s="14"/>
      <c r="H88" s="14" t="s">
        <v>178</v>
      </c>
      <c r="I88" s="14">
        <v>6</v>
      </c>
      <c r="J88" s="14">
        <v>2970</v>
      </c>
      <c r="K88" s="14"/>
      <c r="L88" s="14"/>
      <c r="M88" s="14"/>
      <c r="N88" s="1"/>
      <c r="O88" s="1"/>
      <c r="P88" s="1"/>
      <c r="Q88" s="1"/>
    </row>
    <row r="89" spans="1:17">
      <c r="A89" s="15" t="s">
        <v>21</v>
      </c>
      <c r="B89" s="12" t="s">
        <v>390</v>
      </c>
      <c r="C89" s="13">
        <v>4</v>
      </c>
      <c r="D89" s="14">
        <v>1508</v>
      </c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11" t="s">
        <v>503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16" t="s">
        <v>504</v>
      </c>
      <c r="B97" s="12" t="s">
        <v>390</v>
      </c>
      <c r="C97" s="13">
        <v>6</v>
      </c>
      <c r="D97" s="14">
        <v>1008</v>
      </c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33" t="s">
        <v>28</v>
      </c>
      <c r="B98" s="34"/>
      <c r="C98" s="35"/>
      <c r="D98" s="36">
        <f>SUM(D74:D97)</f>
        <v>10048</v>
      </c>
      <c r="E98" s="36"/>
      <c r="F98" s="36"/>
      <c r="G98" s="36">
        <f>SUM(G74:G97)</f>
        <v>0</v>
      </c>
      <c r="H98" s="36"/>
      <c r="I98" s="36"/>
      <c r="J98" s="36">
        <f>SUM(J74:J97)</f>
        <v>4938</v>
      </c>
      <c r="K98" s="36"/>
      <c r="L98" s="36"/>
      <c r="M98" s="36">
        <f>SUM(M74:M97)</f>
        <v>0</v>
      </c>
      <c r="N98" s="83" t="s">
        <v>207</v>
      </c>
      <c r="O98" s="1"/>
      <c r="P98" s="1"/>
      <c r="Q98" s="1"/>
    </row>
    <row r="99" spans="1:17" hidden="1">
      <c r="A99" s="37" t="s">
        <v>31</v>
      </c>
      <c r="B99" s="38"/>
      <c r="C99" s="39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1"/>
      <c r="O99" s="1"/>
      <c r="P99" s="1"/>
      <c r="Q99" s="1"/>
    </row>
    <row r="100" spans="1:17" hidden="1">
      <c r="A100" s="11" t="s">
        <v>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15" t="s">
        <v>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6" t="s">
        <v>32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1" t="s">
        <v>33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15" t="s">
        <v>34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90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35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36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37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2" t="s">
        <v>38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idden="1">
      <c r="A110" s="42" t="s">
        <v>39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43" t="s">
        <v>28</v>
      </c>
      <c r="B111" s="44"/>
      <c r="C111" s="45"/>
      <c r="D111" s="46">
        <f>SUM(D100:D110)</f>
        <v>0</v>
      </c>
      <c r="E111" s="46"/>
      <c r="F111" s="46"/>
      <c r="G111" s="46">
        <f>SUM(G100:G110)</f>
        <v>0</v>
      </c>
      <c r="H111" s="46"/>
      <c r="I111" s="46"/>
      <c r="J111" s="46">
        <f>SUM(J100:J110)</f>
        <v>0</v>
      </c>
      <c r="K111" s="46"/>
      <c r="L111" s="46"/>
      <c r="M111" s="46">
        <f>SUM(M100:M110)</f>
        <v>0</v>
      </c>
      <c r="N111" s="83" t="s">
        <v>207</v>
      </c>
      <c r="O111" s="1"/>
      <c r="P111" s="1"/>
      <c r="Q111" s="1"/>
    </row>
    <row r="112" spans="1:17" hidden="1">
      <c r="A112" s="47" t="s">
        <v>40</v>
      </c>
      <c r="B112" s="48"/>
      <c r="C112" s="49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1"/>
      <c r="O112" s="1"/>
      <c r="P112" s="1"/>
      <c r="Q112" s="1"/>
    </row>
    <row r="113" spans="1:17" ht="24.75" hidden="1">
      <c r="A113" s="51" t="s">
        <v>62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24.75" hidden="1">
      <c r="A114" s="51" t="s">
        <v>63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t="36.75" hidden="1">
      <c r="A115" s="51" t="s">
        <v>64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t="72.75" hidden="1">
      <c r="A116" s="51" t="s">
        <v>65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51" t="s">
        <v>61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47" t="s">
        <v>28</v>
      </c>
      <c r="B118" s="113"/>
      <c r="C118" s="114"/>
      <c r="D118" s="79">
        <f>SUM(D113:D117)</f>
        <v>0</v>
      </c>
      <c r="E118" s="79"/>
      <c r="F118" s="79"/>
      <c r="G118" s="79">
        <f>SUM(G113:G117)</f>
        <v>0</v>
      </c>
      <c r="H118" s="79"/>
      <c r="I118" s="79"/>
      <c r="J118" s="79">
        <f>SUM(J113:J117)</f>
        <v>0</v>
      </c>
      <c r="K118" s="79"/>
      <c r="L118" s="79"/>
      <c r="M118" s="79">
        <f>SUM(M113:M117)</f>
        <v>0</v>
      </c>
      <c r="N118" s="83" t="s">
        <v>207</v>
      </c>
      <c r="O118" s="1"/>
      <c r="P118" s="1"/>
      <c r="Q118" s="1"/>
    </row>
    <row r="119" spans="1:17" hidden="1">
      <c r="A119" s="123" t="s">
        <v>77</v>
      </c>
      <c r="B119" s="124"/>
      <c r="C119" s="125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"/>
      <c r="O119" s="1"/>
      <c r="P119" s="1"/>
      <c r="Q119" s="1"/>
    </row>
    <row r="120" spans="1:17" ht="84.75" hidden="1">
      <c r="A120" s="51" t="s">
        <v>78</v>
      </c>
      <c r="B120" s="53"/>
      <c r="C120" s="54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1"/>
      <c r="O120" s="1"/>
      <c r="P120" s="1"/>
      <c r="Q120" s="1"/>
    </row>
    <row r="121" spans="1:17" ht="24.75" hidden="1">
      <c r="A121" s="15" t="s">
        <v>47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23" t="s">
        <v>28</v>
      </c>
      <c r="B122" s="124"/>
      <c r="C122" s="125"/>
      <c r="D122" s="126">
        <f>SUM(D120:D121)</f>
        <v>0</v>
      </c>
      <c r="E122" s="126"/>
      <c r="F122" s="126"/>
      <c r="G122" s="126">
        <f>SUM(G120:G121)</f>
        <v>0</v>
      </c>
      <c r="H122" s="126"/>
      <c r="I122" s="126"/>
      <c r="J122" s="126">
        <f>SUM(J120:J121)</f>
        <v>0</v>
      </c>
      <c r="K122" s="126"/>
      <c r="L122" s="126"/>
      <c r="M122" s="126">
        <f>SUM(M120:M121)</f>
        <v>0</v>
      </c>
      <c r="N122" s="83" t="s">
        <v>207</v>
      </c>
      <c r="O122" s="1"/>
      <c r="P122" s="1"/>
      <c r="Q122" s="1"/>
    </row>
    <row r="123" spans="1:17">
      <c r="A123" s="115" t="s">
        <v>41</v>
      </c>
      <c r="B123" s="116"/>
      <c r="C123" s="117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"/>
      <c r="O123" s="1"/>
      <c r="P123" s="1"/>
      <c r="Q123" s="1"/>
    </row>
    <row r="124" spans="1:17" ht="48.75" hidden="1">
      <c r="A124" s="15" t="s">
        <v>66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t="24.75" hidden="1">
      <c r="A125" s="15" t="s">
        <v>67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60.75">
      <c r="A126" s="15" t="s">
        <v>69</v>
      </c>
      <c r="B126" s="12"/>
      <c r="C126" s="13"/>
      <c r="D126" s="14"/>
      <c r="E126" s="6" t="s">
        <v>202</v>
      </c>
      <c r="F126" s="14">
        <v>120</v>
      </c>
      <c r="G126" s="14">
        <v>18000</v>
      </c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t="24.75" hidden="1">
      <c r="A127" s="15" t="s">
        <v>361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t="36.75" hidden="1">
      <c r="A128" s="15" t="s">
        <v>71</v>
      </c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" t="s">
        <v>68</v>
      </c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>
      <c r="A130" s="119" t="s">
        <v>28</v>
      </c>
      <c r="B130" s="120"/>
      <c r="C130" s="121"/>
      <c r="D130" s="122">
        <f>SUM(D124:D129)</f>
        <v>0</v>
      </c>
      <c r="E130" s="122"/>
      <c r="F130" s="122"/>
      <c r="G130" s="122">
        <f>SUM(G124:G129)</f>
        <v>18000</v>
      </c>
      <c r="H130" s="122"/>
      <c r="I130" s="122"/>
      <c r="J130" s="122">
        <f>SUM(J124:J129)</f>
        <v>0</v>
      </c>
      <c r="K130" s="122"/>
      <c r="L130" s="122"/>
      <c r="M130" s="122">
        <f>SUM(M124:M129)</f>
        <v>0</v>
      </c>
      <c r="N130" s="83" t="s">
        <v>207</v>
      </c>
      <c r="O130" s="1"/>
      <c r="P130" s="1"/>
      <c r="Q130" s="1"/>
    </row>
    <row r="131" spans="1:17">
      <c r="A131" s="149" t="s">
        <v>458</v>
      </c>
      <c r="B131" s="150"/>
      <c r="C131" s="151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"/>
      <c r="O131" s="1"/>
      <c r="P131" s="1"/>
      <c r="Q131" s="1"/>
    </row>
    <row r="132" spans="1:17">
      <c r="A132" s="15" t="s">
        <v>414</v>
      </c>
      <c r="B132" s="12" t="s">
        <v>345</v>
      </c>
      <c r="C132" s="13">
        <v>1</v>
      </c>
      <c r="D132" s="14">
        <v>73000</v>
      </c>
      <c r="E132" s="14"/>
      <c r="F132" s="14">
        <v>2</v>
      </c>
      <c r="G132" s="14">
        <v>146000</v>
      </c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>
      <c r="A133" s="15" t="s">
        <v>521</v>
      </c>
      <c r="B133" s="12" t="s">
        <v>467</v>
      </c>
      <c r="C133" s="13">
        <v>2</v>
      </c>
      <c r="D133" s="14">
        <v>23170</v>
      </c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24.75">
      <c r="A134" s="15" t="s">
        <v>598</v>
      </c>
      <c r="B134" s="12" t="s">
        <v>345</v>
      </c>
      <c r="C134" s="13">
        <v>3</v>
      </c>
      <c r="D134" s="14">
        <v>570</v>
      </c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24.75">
      <c r="A135" s="15" t="s">
        <v>508</v>
      </c>
      <c r="B135" s="73" t="s">
        <v>610</v>
      </c>
      <c r="C135" s="13">
        <v>108</v>
      </c>
      <c r="D135" s="14">
        <f>512*C135</f>
        <v>55296</v>
      </c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>
      <c r="A136" s="153" t="s">
        <v>28</v>
      </c>
      <c r="B136" s="148"/>
      <c r="C136" s="154"/>
      <c r="D136" s="155">
        <f>SUM(D132:D135)</f>
        <v>152036</v>
      </c>
      <c r="E136" s="155"/>
      <c r="F136" s="155"/>
      <c r="G136" s="155">
        <f>SUM(G132:G135)</f>
        <v>146000</v>
      </c>
      <c r="H136" s="155"/>
      <c r="I136" s="155"/>
      <c r="J136" s="155">
        <f>SUM(J132:J135)</f>
        <v>0</v>
      </c>
      <c r="K136" s="155"/>
      <c r="L136" s="155"/>
      <c r="M136" s="155">
        <f>SUM(M132:M135)</f>
        <v>0</v>
      </c>
      <c r="N136" s="83" t="s">
        <v>207</v>
      </c>
      <c r="O136" s="1"/>
      <c r="P136" s="1"/>
      <c r="Q136" s="1"/>
    </row>
    <row r="137" spans="1:17" hidden="1">
      <c r="A137" s="127" t="s">
        <v>43</v>
      </c>
      <c r="B137" s="128"/>
      <c r="C137" s="129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"/>
      <c r="O137" s="1"/>
      <c r="P137" s="1"/>
      <c r="Q137" s="1"/>
    </row>
    <row r="138" spans="1:17" ht="24.75" hidden="1">
      <c r="A138" s="15" t="s">
        <v>44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45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36.75" hidden="1">
      <c r="A140" s="15" t="s">
        <v>72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48.75" hidden="1">
      <c r="A141" s="15" t="s">
        <v>73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72.75" hidden="1">
      <c r="A142" s="15" t="s">
        <v>74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60.75" hidden="1">
      <c r="A143" s="15" t="s">
        <v>75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idden="1">
      <c r="A144" s="15" t="s">
        <v>46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96.75" hidden="1">
      <c r="A145" s="15" t="s">
        <v>76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idden="1">
      <c r="A146" s="127" t="s">
        <v>28</v>
      </c>
      <c r="B146" s="131"/>
      <c r="C146" s="132"/>
      <c r="D146" s="133">
        <f>SUM(D138:D145)</f>
        <v>0</v>
      </c>
      <c r="E146" s="133"/>
      <c r="F146" s="133"/>
      <c r="G146" s="133">
        <f>SUM(G138:G145)</f>
        <v>0</v>
      </c>
      <c r="H146" s="133"/>
      <c r="I146" s="133"/>
      <c r="J146" s="133">
        <f>SUM(J138:J145)</f>
        <v>0</v>
      </c>
      <c r="K146" s="133"/>
      <c r="L146" s="133"/>
      <c r="M146" s="133">
        <f>SUM(M138:M145)</f>
        <v>0</v>
      </c>
      <c r="N146" s="83" t="s">
        <v>207</v>
      </c>
      <c r="O146" s="1"/>
      <c r="P146" s="1"/>
      <c r="Q146" s="1"/>
    </row>
    <row r="147" spans="1:17" ht="24.75" hidden="1">
      <c r="A147" s="62" t="s">
        <v>48</v>
      </c>
      <c r="B147" s="63"/>
      <c r="C147" s="64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1"/>
      <c r="O147" s="1"/>
      <c r="P147" s="1"/>
      <c r="Q147" s="1"/>
    </row>
    <row r="148" spans="1:17" ht="24.75" hidden="1">
      <c r="A148" s="15" t="s">
        <v>49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24.75" hidden="1">
      <c r="A149" s="15" t="s">
        <v>50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24.75" hidden="1">
      <c r="A150" s="15" t="s">
        <v>51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24.75" hidden="1">
      <c r="A151" s="15" t="s">
        <v>52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72.75" hidden="1">
      <c r="A152" s="15" t="s">
        <v>79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t="48.75" hidden="1">
      <c r="A153" s="15" t="s">
        <v>80</v>
      </c>
      <c r="B153" s="12"/>
      <c r="C153" s="13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"/>
      <c r="O153" s="1"/>
      <c r="P153" s="1"/>
      <c r="Q153" s="1"/>
    </row>
    <row r="154" spans="1:17" ht="108.75" hidden="1">
      <c r="A154" s="15" t="s">
        <v>81</v>
      </c>
      <c r="B154" s="12"/>
      <c r="C154" s="13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"/>
      <c r="O154" s="1"/>
      <c r="P154" s="1"/>
      <c r="Q154" s="1"/>
    </row>
    <row r="155" spans="1:17" ht="48.75" hidden="1">
      <c r="A155" s="15" t="s">
        <v>82</v>
      </c>
      <c r="B155" s="12"/>
      <c r="C155" s="13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"/>
      <c r="O155" s="1"/>
      <c r="P155" s="1"/>
      <c r="Q155" s="1"/>
    </row>
    <row r="156" spans="1:17" hidden="1">
      <c r="A156" s="17" t="s">
        <v>28</v>
      </c>
      <c r="B156" s="63"/>
      <c r="C156" s="64"/>
      <c r="D156" s="80">
        <f>SUM(D148:D155)</f>
        <v>0</v>
      </c>
      <c r="E156" s="65"/>
      <c r="F156" s="65"/>
      <c r="G156" s="80">
        <f>SUM(G148:G155)</f>
        <v>0</v>
      </c>
      <c r="H156" s="65"/>
      <c r="I156" s="65"/>
      <c r="J156" s="80">
        <f>SUM(J148:J155)</f>
        <v>0</v>
      </c>
      <c r="K156" s="65"/>
      <c r="L156" s="65"/>
      <c r="M156" s="80">
        <f>SUM(M148:M155)</f>
        <v>0</v>
      </c>
      <c r="N156" s="83" t="s">
        <v>207</v>
      </c>
      <c r="O156" s="1"/>
      <c r="P156" s="1"/>
      <c r="Q156" s="1"/>
    </row>
    <row r="157" spans="1:17" ht="24.75" hidden="1" customHeight="1">
      <c r="A157" s="66" t="s">
        <v>58</v>
      </c>
      <c r="B157" s="287" t="s">
        <v>84</v>
      </c>
      <c r="C157" s="288"/>
      <c r="D157" s="289"/>
      <c r="E157" s="281" t="s">
        <v>85</v>
      </c>
      <c r="F157" s="282"/>
      <c r="G157" s="283"/>
      <c r="H157" s="281" t="s">
        <v>86</v>
      </c>
      <c r="I157" s="282"/>
      <c r="J157" s="283"/>
      <c r="K157" s="281" t="s">
        <v>87</v>
      </c>
      <c r="L157" s="282"/>
      <c r="M157" s="283"/>
      <c r="N157" s="1"/>
      <c r="O157" s="1"/>
      <c r="P157" s="1"/>
      <c r="Q157" s="1"/>
    </row>
    <row r="158" spans="1:17" ht="24.75">
      <c r="A158" s="67" t="s">
        <v>59</v>
      </c>
      <c r="B158" s="284">
        <f>D156+D146+D136+D130+D122+D118+D111+D98+D72+D45</f>
        <v>178853</v>
      </c>
      <c r="C158" s="285"/>
      <c r="D158" s="286"/>
      <c r="E158" s="284">
        <f>G156+G146+G136+G130+G122+G118+G111+G98+G72+G45</f>
        <v>164000</v>
      </c>
      <c r="F158" s="285"/>
      <c r="G158" s="286"/>
      <c r="H158" s="284">
        <f>J156+J146+J136+J130+J122+J118+J111+J98+J72+J45</f>
        <v>52422</v>
      </c>
      <c r="I158" s="285"/>
      <c r="J158" s="286"/>
      <c r="K158" s="284">
        <f>M156+M146+M136+M130+M122+M118+M111+M98+M72+M45</f>
        <v>0</v>
      </c>
      <c r="L158" s="285"/>
      <c r="M158" s="286"/>
      <c r="N158" s="83" t="s">
        <v>207</v>
      </c>
      <c r="O158" s="1"/>
      <c r="P158" s="1"/>
      <c r="Q158" s="1"/>
    </row>
    <row r="159" spans="1:17" ht="15.75" thickBot="1">
      <c r="A159" s="41" t="s">
        <v>60</v>
      </c>
      <c r="B159" s="278"/>
      <c r="C159" s="279"/>
      <c r="D159" s="279"/>
      <c r="E159" s="279"/>
      <c r="F159" s="279"/>
      <c r="G159" s="279"/>
      <c r="H159" s="279"/>
      <c r="I159" s="279"/>
      <c r="J159" s="279"/>
      <c r="K159" s="280"/>
      <c r="L159" s="76"/>
      <c r="M159" s="85">
        <f>K158+H158+E158+B158</f>
        <v>395275</v>
      </c>
      <c r="N159" s="83" t="s">
        <v>207</v>
      </c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75" t="s">
        <v>401</v>
      </c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</sheetData>
  <autoFilter ref="A16:O161">
    <filterColumn colId="13"/>
  </autoFilter>
  <mergeCells count="27">
    <mergeCell ref="A7:F7"/>
    <mergeCell ref="A8:F8"/>
    <mergeCell ref="A1:M1"/>
    <mergeCell ref="A2:M2"/>
    <mergeCell ref="A4:F4"/>
    <mergeCell ref="A5:F5"/>
    <mergeCell ref="A6:F6"/>
    <mergeCell ref="B157:D157"/>
    <mergeCell ref="E157:G157"/>
    <mergeCell ref="H157:J157"/>
    <mergeCell ref="K157:M157"/>
    <mergeCell ref="A17:A18"/>
    <mergeCell ref="B17:D17"/>
    <mergeCell ref="E17:G17"/>
    <mergeCell ref="H17:J17"/>
    <mergeCell ref="K17:M17"/>
    <mergeCell ref="A14:F14"/>
    <mergeCell ref="A9:F9"/>
    <mergeCell ref="A10:F10"/>
    <mergeCell ref="A11:F11"/>
    <mergeCell ref="A12:F12"/>
    <mergeCell ref="A13:F13"/>
    <mergeCell ref="B158:D158"/>
    <mergeCell ref="E158:G158"/>
    <mergeCell ref="H158:J158"/>
    <mergeCell ref="K158:M158"/>
    <mergeCell ref="B159:K159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G10" sqref="G10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.42578125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 s="88" customFormat="1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87"/>
      <c r="O1" s="87"/>
      <c r="P1" s="87"/>
      <c r="Q1" s="87"/>
    </row>
    <row r="2" spans="1:17" s="88" customFormat="1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87"/>
      <c r="O2" s="87"/>
      <c r="P2" s="87"/>
      <c r="Q2" s="87"/>
    </row>
    <row r="3" spans="1:17" s="88" customFormat="1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</row>
    <row r="4" spans="1:17" s="88" customFormat="1" ht="15.75">
      <c r="A4" s="295" t="s">
        <v>475</v>
      </c>
      <c r="B4" s="295"/>
      <c r="C4" s="295"/>
      <c r="D4" s="295"/>
      <c r="E4" s="295"/>
      <c r="F4" s="295"/>
      <c r="G4" s="193"/>
      <c r="H4" s="87"/>
      <c r="I4" s="87"/>
      <c r="J4" s="87"/>
      <c r="K4" s="87"/>
      <c r="L4" s="87"/>
      <c r="M4" s="87"/>
      <c r="N4" s="87"/>
      <c r="O4" s="87"/>
      <c r="P4" s="87"/>
      <c r="Q4" s="87"/>
    </row>
    <row r="5" spans="1:17" s="88" customFormat="1">
      <c r="A5" s="295" t="s">
        <v>476</v>
      </c>
      <c r="B5" s="295"/>
      <c r="C5" s="295"/>
      <c r="D5" s="295"/>
      <c r="E5" s="295"/>
      <c r="F5" s="295"/>
      <c r="G5" s="178">
        <v>1336.5</v>
      </c>
      <c r="H5" s="87"/>
      <c r="I5" s="87"/>
      <c r="J5" s="87"/>
      <c r="K5" s="87"/>
      <c r="L5" s="87"/>
      <c r="M5" s="87"/>
      <c r="N5" s="87"/>
      <c r="O5" s="87"/>
      <c r="P5" s="87"/>
      <c r="Q5" s="87"/>
    </row>
    <row r="6" spans="1:17" s="88" customFormat="1">
      <c r="A6" s="295" t="s">
        <v>233</v>
      </c>
      <c r="B6" s="295"/>
      <c r="C6" s="295"/>
      <c r="D6" s="295"/>
      <c r="E6" s="295"/>
      <c r="F6" s="295"/>
      <c r="G6" s="178" t="s">
        <v>326</v>
      </c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s="88" customFormat="1">
      <c r="A7" s="295" t="s">
        <v>236</v>
      </c>
      <c r="B7" s="295"/>
      <c r="C7" s="295"/>
      <c r="D7" s="295"/>
      <c r="E7" s="295"/>
      <c r="F7" s="295"/>
      <c r="G7" s="178" t="s">
        <v>235</v>
      </c>
      <c r="H7" s="87"/>
      <c r="I7" s="87"/>
      <c r="J7" s="87"/>
      <c r="K7" s="87"/>
      <c r="L7" s="87"/>
      <c r="M7" s="87"/>
      <c r="N7" s="87"/>
      <c r="O7" s="87"/>
      <c r="P7" s="87"/>
      <c r="Q7" s="87"/>
    </row>
    <row r="8" spans="1:17" s="88" customFormat="1">
      <c r="A8" s="295" t="s">
        <v>219</v>
      </c>
      <c r="B8" s="295"/>
      <c r="C8" s="295"/>
      <c r="D8" s="295"/>
      <c r="E8" s="295"/>
      <c r="F8" s="295"/>
      <c r="G8" s="178">
        <v>1977</v>
      </c>
      <c r="H8" s="87"/>
      <c r="I8" s="87"/>
      <c r="J8" s="87"/>
      <c r="K8" s="87"/>
      <c r="L8" s="87"/>
      <c r="M8" s="87"/>
      <c r="N8" s="87"/>
      <c r="O8" s="87"/>
      <c r="P8" s="87"/>
      <c r="Q8" s="87"/>
    </row>
    <row r="9" spans="1:17" s="88" customFormat="1">
      <c r="A9" s="295" t="s">
        <v>351</v>
      </c>
      <c r="B9" s="295"/>
      <c r="C9" s="295"/>
      <c r="D9" s="295"/>
      <c r="E9" s="295"/>
      <c r="F9" s="295"/>
      <c r="G9" s="178">
        <v>-498172.08</v>
      </c>
      <c r="H9" s="87"/>
      <c r="I9" s="87"/>
      <c r="J9" s="87"/>
      <c r="K9" s="87"/>
      <c r="L9" s="87"/>
      <c r="M9" s="87"/>
      <c r="N9" s="87"/>
      <c r="O9" s="87"/>
      <c r="P9" s="87"/>
      <c r="Q9" s="87"/>
    </row>
    <row r="10" spans="1:17" s="88" customFormat="1">
      <c r="A10" s="295" t="s">
        <v>348</v>
      </c>
      <c r="B10" s="295"/>
      <c r="C10" s="295"/>
      <c r="D10" s="295"/>
      <c r="E10" s="295"/>
      <c r="F10" s="295"/>
      <c r="G10" s="192">
        <v>4.5999999999999996</v>
      </c>
      <c r="H10" s="189">
        <v>12</v>
      </c>
      <c r="I10" s="87"/>
      <c r="J10" s="87"/>
      <c r="K10" s="87"/>
      <c r="L10" s="87"/>
      <c r="M10" s="87"/>
      <c r="N10" s="87"/>
      <c r="O10" s="87"/>
      <c r="P10" s="87"/>
      <c r="Q10" s="87"/>
    </row>
    <row r="11" spans="1:17" s="88" customFormat="1">
      <c r="A11" s="295" t="s">
        <v>349</v>
      </c>
      <c r="B11" s="295"/>
      <c r="C11" s="295"/>
      <c r="D11" s="295"/>
      <c r="E11" s="295"/>
      <c r="F11" s="295"/>
      <c r="G11" s="178"/>
      <c r="H11" s="78"/>
      <c r="I11" s="87"/>
      <c r="J11" s="87"/>
      <c r="K11" s="87"/>
      <c r="L11" s="87"/>
      <c r="M11" s="87"/>
      <c r="N11" s="87"/>
      <c r="O11" s="87"/>
      <c r="P11" s="87"/>
      <c r="Q11" s="87"/>
    </row>
    <row r="12" spans="1:17" s="88" customFormat="1">
      <c r="A12" s="295" t="s">
        <v>350</v>
      </c>
      <c r="B12" s="295"/>
      <c r="C12" s="295"/>
      <c r="D12" s="295"/>
      <c r="E12" s="295"/>
      <c r="F12" s="295"/>
      <c r="G12" s="178">
        <f>(3966.4+37.6)*G10*H10</f>
        <v>221020.79999999999</v>
      </c>
      <c r="H12" s="188"/>
      <c r="I12" s="87"/>
      <c r="J12" s="87"/>
      <c r="K12" s="87"/>
      <c r="L12" s="87"/>
      <c r="M12" s="87"/>
      <c r="N12" s="87"/>
      <c r="O12" s="87"/>
      <c r="P12" s="87"/>
      <c r="Q12" s="87"/>
    </row>
    <row r="13" spans="1:17" s="88" customFormat="1">
      <c r="A13" s="295" t="s">
        <v>53</v>
      </c>
      <c r="B13" s="295"/>
      <c r="C13" s="295"/>
      <c r="D13" s="295"/>
      <c r="E13" s="295"/>
      <c r="F13" s="295"/>
      <c r="G13" s="181">
        <f>M152</f>
        <v>434660</v>
      </c>
      <c r="H13" s="87"/>
      <c r="I13" s="87"/>
      <c r="J13" s="87"/>
      <c r="K13" s="87"/>
      <c r="L13" s="87"/>
      <c r="M13" s="87"/>
      <c r="N13" s="87"/>
      <c r="O13" s="87"/>
      <c r="P13" s="87"/>
      <c r="Q13" s="87"/>
    </row>
    <row r="14" spans="1:17" s="88" customFormat="1">
      <c r="A14" s="296" t="s">
        <v>208</v>
      </c>
      <c r="B14" s="296"/>
      <c r="C14" s="296"/>
      <c r="D14" s="296"/>
      <c r="E14" s="296"/>
      <c r="F14" s="296"/>
      <c r="G14" s="181">
        <f>G12+G9-G13</f>
        <v>-711811.28</v>
      </c>
      <c r="H14" s="87"/>
      <c r="I14" s="87"/>
      <c r="J14" s="87"/>
      <c r="K14" s="87"/>
      <c r="L14" s="87"/>
      <c r="M14" s="87"/>
      <c r="N14" s="87"/>
      <c r="O14" s="87"/>
      <c r="P14" s="87"/>
      <c r="Q14" s="87"/>
    </row>
    <row r="15" spans="1:17" s="88" customFormat="1">
      <c r="A15" s="110"/>
      <c r="B15" s="110"/>
      <c r="C15" s="110"/>
      <c r="D15" s="110"/>
      <c r="E15" s="110"/>
      <c r="F15" s="110"/>
      <c r="G15" s="92"/>
      <c r="H15" s="87"/>
      <c r="I15" s="87"/>
      <c r="J15" s="87"/>
      <c r="K15" s="87"/>
      <c r="L15" s="87"/>
      <c r="M15" s="87"/>
      <c r="N15" s="87"/>
      <c r="O15" s="87"/>
      <c r="P15" s="87"/>
      <c r="Q15" s="87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 hidden="1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 t="s">
        <v>178</v>
      </c>
      <c r="I25" s="14">
        <v>10</v>
      </c>
      <c r="J25" s="14">
        <v>9900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 t="s">
        <v>178</v>
      </c>
      <c r="I29" s="14">
        <v>6</v>
      </c>
      <c r="J29" s="14">
        <v>3132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 t="s">
        <v>178</v>
      </c>
      <c r="I35" s="14">
        <v>6</v>
      </c>
      <c r="J35" s="14">
        <v>2970</v>
      </c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 t="s">
        <v>178</v>
      </c>
      <c r="I36" s="14">
        <v>6</v>
      </c>
      <c r="J36" s="14">
        <v>1998</v>
      </c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J25+J29+J35+J36</f>
        <v>18000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 t="s">
        <v>178</v>
      </c>
      <c r="I50" s="14">
        <v>8</v>
      </c>
      <c r="J50" s="14">
        <v>6280</v>
      </c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 t="s">
        <v>178</v>
      </c>
      <c r="I54" s="14">
        <v>6</v>
      </c>
      <c r="J54" s="14">
        <v>2682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 t="s">
        <v>178</v>
      </c>
      <c r="I61" s="14">
        <v>6</v>
      </c>
      <c r="J61" s="14">
        <v>1998</v>
      </c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 t="s">
        <v>178</v>
      </c>
      <c r="I62" s="14">
        <v>4</v>
      </c>
      <c r="J62" s="14">
        <v>1032</v>
      </c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J50+J54+J61+J62</f>
        <v>11992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 t="s">
        <v>178</v>
      </c>
      <c r="I74" s="14">
        <v>6</v>
      </c>
      <c r="J74" s="14">
        <v>6280</v>
      </c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 t="s">
        <v>178</v>
      </c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 t="s">
        <v>178</v>
      </c>
      <c r="I78" s="14">
        <v>8</v>
      </c>
      <c r="J78" s="14">
        <v>3576</v>
      </c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 t="s">
        <v>178</v>
      </c>
      <c r="I85" s="14">
        <v>4</v>
      </c>
      <c r="J85" s="14">
        <v>1332</v>
      </c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11188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 t="s">
        <v>178</v>
      </c>
      <c r="I95" s="14">
        <v>8</v>
      </c>
      <c r="J95" s="14">
        <v>7520</v>
      </c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 t="s">
        <v>178</v>
      </c>
      <c r="I97" s="14">
        <v>18</v>
      </c>
      <c r="J97" s="14">
        <v>8640</v>
      </c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16160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6"/>
      <c r="I108" s="14">
        <v>100</v>
      </c>
      <c r="J108" s="75">
        <v>37000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37000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>
        <v>300</v>
      </c>
      <c r="J119" s="14">
        <v>300000</v>
      </c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6"/>
      <c r="F120" s="14"/>
      <c r="G120" s="75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>
        <v>20</v>
      </c>
      <c r="J121" s="14">
        <v>9620</v>
      </c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309620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 t="s">
        <v>394</v>
      </c>
      <c r="I131" s="14">
        <v>24</v>
      </c>
      <c r="J131" s="14">
        <v>8500</v>
      </c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 t="s">
        <v>394</v>
      </c>
      <c r="I132" s="14">
        <v>60</v>
      </c>
      <c r="J132" s="14">
        <v>22200</v>
      </c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30700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hidden="1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 hidden="1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434660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hidden="1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434660</v>
      </c>
      <c r="N152" s="83" t="s">
        <v>207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idden="1">
      <c r="A154" s="175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7:F7"/>
    <mergeCell ref="A8:F8"/>
    <mergeCell ref="A1:M1"/>
    <mergeCell ref="A2:M2"/>
    <mergeCell ref="A4:F4"/>
    <mergeCell ref="A5:F5"/>
    <mergeCell ref="A6:F6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Q167"/>
  <sheetViews>
    <sheetView workbookViewId="0">
      <selection activeCell="G10" sqref="G10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1.7109375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97" t="s">
        <v>471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101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238</v>
      </c>
      <c r="B5" s="277"/>
      <c r="C5" s="277"/>
      <c r="D5" s="277"/>
      <c r="E5" s="277"/>
      <c r="F5" s="277"/>
      <c r="G5" s="178">
        <v>1451.7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179">
        <v>3822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180" t="s">
        <v>237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178">
        <v>1991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178">
        <v>-331418.08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88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89</v>
      </c>
      <c r="B11" s="277"/>
      <c r="C11" s="277"/>
      <c r="D11" s="277"/>
      <c r="E11" s="277"/>
      <c r="F11" s="277"/>
      <c r="G11" s="178"/>
      <c r="H11" s="190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178">
        <f>G6*G10*H10</f>
        <v>210974.39999999997</v>
      </c>
      <c r="H12" s="191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181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181">
        <f>G12+G9-G13</f>
        <v>-120443.68000000005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 hidden="1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2" t="s">
        <v>28</v>
      </c>
      <c r="B112" s="53"/>
      <c r="C112" s="54"/>
      <c r="D112" s="55">
        <f>SUM(D107:D111)</f>
        <v>0</v>
      </c>
      <c r="E112" s="55"/>
      <c r="F112" s="55"/>
      <c r="G112" s="55">
        <f>SUM(G107:G111)</f>
        <v>0</v>
      </c>
      <c r="H112" s="55"/>
      <c r="I112" s="55"/>
      <c r="J112" s="55">
        <f>SUM(J107:J111)</f>
        <v>0</v>
      </c>
      <c r="K112" s="55"/>
      <c r="L112" s="55"/>
      <c r="M112" s="55">
        <f>SUM(M107:M111)</f>
        <v>0</v>
      </c>
      <c r="N112" s="83" t="s">
        <v>207</v>
      </c>
      <c r="O112" s="1"/>
      <c r="P112" s="1"/>
      <c r="Q112" s="1"/>
    </row>
    <row r="113" spans="1:17" hidden="1">
      <c r="A113" s="56" t="s">
        <v>77</v>
      </c>
      <c r="B113" s="57"/>
      <c r="C113" s="58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2" t="s">
        <v>28</v>
      </c>
      <c r="B116" s="53"/>
      <c r="C116" s="54"/>
      <c r="D116" s="55">
        <f>SUM(D114:D115)</f>
        <v>0</v>
      </c>
      <c r="E116" s="55"/>
      <c r="F116" s="55"/>
      <c r="G116" s="55">
        <f>SUM(G114:G115)</f>
        <v>0</v>
      </c>
      <c r="H116" s="55"/>
      <c r="I116" s="55"/>
      <c r="J116" s="55">
        <f>SUM(J114:J115)</f>
        <v>0</v>
      </c>
      <c r="K116" s="55"/>
      <c r="L116" s="55"/>
      <c r="M116" s="55">
        <f>SUM(M114:M115)</f>
        <v>0</v>
      </c>
      <c r="N116" s="83" t="s">
        <v>207</v>
      </c>
      <c r="O116" s="1"/>
      <c r="P116" s="1"/>
      <c r="Q116" s="1"/>
    </row>
    <row r="117" spans="1:17" hidden="1">
      <c r="A117" s="60" t="s">
        <v>41</v>
      </c>
      <c r="B117" s="48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52" t="s">
        <v>28</v>
      </c>
      <c r="B124" s="53"/>
      <c r="C124" s="54"/>
      <c r="D124" s="55">
        <f>SUM(D118:D123)</f>
        <v>0</v>
      </c>
      <c r="E124" s="55"/>
      <c r="F124" s="55"/>
      <c r="G124" s="55">
        <f>SUM(G118:G123)</f>
        <v>0</v>
      </c>
      <c r="H124" s="55"/>
      <c r="I124" s="55"/>
      <c r="J124" s="55">
        <f>SUM(J118:J123)</f>
        <v>0</v>
      </c>
      <c r="K124" s="55"/>
      <c r="L124" s="55"/>
      <c r="M124" s="55">
        <f>SUM(M118:M123)</f>
        <v>0</v>
      </c>
      <c r="N124" s="83" t="s">
        <v>207</v>
      </c>
      <c r="O124" s="1"/>
      <c r="P124" s="1"/>
      <c r="Q124" s="1"/>
    </row>
    <row r="125" spans="1:17" hidden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71"/>
      <c r="C126" s="13"/>
      <c r="D126" s="14"/>
      <c r="E126" s="14"/>
      <c r="F126" s="14"/>
      <c r="G126" s="14"/>
      <c r="H126" s="73"/>
      <c r="I126" s="14"/>
      <c r="J126" s="75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 t="s">
        <v>28</v>
      </c>
      <c r="B129" s="53"/>
      <c r="C129" s="54"/>
      <c r="D129" s="55">
        <f>SUM(D126:D128)</f>
        <v>0</v>
      </c>
      <c r="E129" s="55"/>
      <c r="F129" s="55"/>
      <c r="G129" s="55">
        <f>SUM(G126:G128)</f>
        <v>0</v>
      </c>
      <c r="H129" s="55"/>
      <c r="I129" s="55"/>
      <c r="J129" s="55">
        <f>SUM(J126:J128)</f>
        <v>0</v>
      </c>
      <c r="K129" s="55"/>
      <c r="L129" s="55"/>
      <c r="M129" s="55">
        <f>SUM(M126:M128)</f>
        <v>0</v>
      </c>
      <c r="N129" s="83" t="s">
        <v>207</v>
      </c>
      <c r="O129" s="1"/>
      <c r="P129" s="1"/>
      <c r="Q129" s="1"/>
    </row>
    <row r="130" spans="1:17" hidden="1">
      <c r="A130" s="47" t="s">
        <v>43</v>
      </c>
      <c r="B130" s="48"/>
      <c r="C130" s="49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56" t="s">
        <v>28</v>
      </c>
      <c r="B139" s="57"/>
      <c r="C139" s="58"/>
      <c r="D139" s="59">
        <f>SUM(D131:D138)</f>
        <v>0</v>
      </c>
      <c r="E139" s="59"/>
      <c r="F139" s="59"/>
      <c r="G139" s="59">
        <f>SUM(G131:G138)</f>
        <v>0</v>
      </c>
      <c r="H139" s="59"/>
      <c r="I139" s="59"/>
      <c r="J139" s="59">
        <f>SUM(J131:J138)</f>
        <v>0</v>
      </c>
      <c r="K139" s="59"/>
      <c r="L139" s="59"/>
      <c r="M139" s="59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hidden="1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 hidden="1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hidden="1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0</v>
      </c>
      <c r="N152" s="83" t="s">
        <v>207</v>
      </c>
      <c r="O152" s="1"/>
      <c r="P152" s="1"/>
      <c r="Q152" s="1"/>
    </row>
    <row r="153" spans="1:17">
      <c r="A153" s="174"/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7"/>
      <c r="N153" s="83"/>
      <c r="O153" s="1"/>
      <c r="P153" s="1"/>
      <c r="Q153" s="1"/>
    </row>
    <row r="154" spans="1:17">
      <c r="A154" s="175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6:O155">
    <filterColumn colId="13"/>
  </autoFilter>
  <mergeCells count="27">
    <mergeCell ref="A7:F7"/>
    <mergeCell ref="A8:F8"/>
    <mergeCell ref="A1:M1"/>
    <mergeCell ref="A2:M2"/>
    <mergeCell ref="A4:F4"/>
    <mergeCell ref="A5:F5"/>
    <mergeCell ref="A6:F6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P144" sqref="P14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103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1603.1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5372.5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216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1986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253177.92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296561.99999999994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112557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2">
        <f>G12+G9-G13</f>
        <v>437182.91999999993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178</v>
      </c>
      <c r="I25" s="14">
        <v>8</v>
      </c>
      <c r="J25" s="14">
        <v>7920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178</v>
      </c>
      <c r="I29" s="14">
        <v>6</v>
      </c>
      <c r="J29" s="14">
        <v>3132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178</v>
      </c>
      <c r="I36" s="14">
        <v>4</v>
      </c>
      <c r="J36" s="14">
        <v>1332</v>
      </c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>
      <c r="A40" s="15" t="s">
        <v>25</v>
      </c>
      <c r="B40" s="12"/>
      <c r="C40" s="13">
        <v>3</v>
      </c>
      <c r="D40" s="14">
        <v>10450</v>
      </c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10450</v>
      </c>
      <c r="E43" s="20"/>
      <c r="F43" s="20"/>
      <c r="G43" s="20">
        <f>SUM(G20:G42)</f>
        <v>0</v>
      </c>
      <c r="H43" s="20"/>
      <c r="I43" s="20"/>
      <c r="J43" s="20">
        <f>SUM(J20:J42)</f>
        <v>12384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 t="s">
        <v>178</v>
      </c>
      <c r="I54" s="14">
        <v>10</v>
      </c>
      <c r="J54" s="14">
        <v>4470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178</v>
      </c>
      <c r="I61" s="14">
        <v>8</v>
      </c>
      <c r="J61" s="14">
        <v>2664</v>
      </c>
      <c r="K61" s="14"/>
      <c r="L61" s="14"/>
      <c r="M61" s="14"/>
      <c r="N61" s="1"/>
      <c r="O61" s="1"/>
      <c r="P61" s="1"/>
      <c r="Q61" s="1"/>
    </row>
    <row r="62" spans="1:17">
      <c r="A62" s="15" t="s">
        <v>22</v>
      </c>
      <c r="B62" s="12"/>
      <c r="C62" s="13"/>
      <c r="D62" s="14"/>
      <c r="E62" s="14"/>
      <c r="F62" s="14"/>
      <c r="G62" s="14"/>
      <c r="H62" s="14" t="s">
        <v>178</v>
      </c>
      <c r="I62" s="14">
        <v>6</v>
      </c>
      <c r="J62" s="14">
        <v>1548</v>
      </c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8682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5" t="s">
        <v>14</v>
      </c>
      <c r="B78" s="12"/>
      <c r="C78" s="13"/>
      <c r="D78" s="14"/>
      <c r="E78" s="14"/>
      <c r="F78" s="14"/>
      <c r="G78" s="14"/>
      <c r="H78" s="14" t="s">
        <v>178</v>
      </c>
      <c r="I78" s="14">
        <v>8</v>
      </c>
      <c r="J78" s="14">
        <v>3576</v>
      </c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/>
      <c r="C85" s="13"/>
      <c r="D85" s="14"/>
      <c r="E85" s="14"/>
      <c r="F85" s="14"/>
      <c r="G85" s="14"/>
      <c r="H85" s="14" t="s">
        <v>178</v>
      </c>
      <c r="I85" s="14">
        <v>8</v>
      </c>
      <c r="J85" s="14">
        <v>2664</v>
      </c>
      <c r="K85" s="14"/>
      <c r="L85" s="14"/>
      <c r="M85" s="14"/>
      <c r="N85" s="1"/>
      <c r="O85" s="1"/>
      <c r="P85" s="1"/>
      <c r="Q85" s="1"/>
    </row>
    <row r="86" spans="1:17">
      <c r="A86" s="15" t="s">
        <v>22</v>
      </c>
      <c r="B86" s="12"/>
      <c r="C86" s="13"/>
      <c r="D86" s="14"/>
      <c r="E86" s="14"/>
      <c r="F86" s="14"/>
      <c r="G86" s="14"/>
      <c r="H86" s="14" t="s">
        <v>178</v>
      </c>
      <c r="I86" s="14">
        <v>6</v>
      </c>
      <c r="J86" s="14">
        <v>1548</v>
      </c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7788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t="0.75" customHeight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198</v>
      </c>
      <c r="I108" s="14">
        <v>70</v>
      </c>
      <c r="J108" s="14">
        <v>35000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14.25" customHeight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35000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t="0.75" hidden="1" customHeight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6"/>
      <c r="F126" s="14"/>
      <c r="G126" s="75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t="0.75" customHeight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 t="s">
        <v>201</v>
      </c>
      <c r="L144" s="14">
        <v>48</v>
      </c>
      <c r="M144" s="14">
        <v>22080</v>
      </c>
      <c r="N144" s="1"/>
      <c r="O144" s="1"/>
      <c r="P144" s="1"/>
      <c r="Q144" s="1"/>
    </row>
    <row r="145" spans="1:17" ht="72.75">
      <c r="A145" s="15" t="s">
        <v>353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>
        <v>100</v>
      </c>
      <c r="M145" s="14">
        <v>15400</v>
      </c>
      <c r="N145" s="1"/>
      <c r="O145" s="1"/>
      <c r="P145" s="1"/>
      <c r="Q145" s="1"/>
    </row>
    <row r="146" spans="1:17" ht="36.75">
      <c r="A146" s="15" t="s">
        <v>523</v>
      </c>
      <c r="B146" s="12"/>
      <c r="C146" s="13">
        <v>1</v>
      </c>
      <c r="D146" s="14">
        <v>773</v>
      </c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773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37480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11223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63854</v>
      </c>
      <c r="I151" s="285"/>
      <c r="J151" s="286"/>
      <c r="K151" s="284">
        <f>M149+M139+M129+M124+M116+M112+M105+M92+M68+M43</f>
        <v>37480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112557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75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14:F14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:M1"/>
    <mergeCell ref="A2:M2"/>
    <mergeCell ref="A8:F8"/>
    <mergeCell ref="A4:F4"/>
    <mergeCell ref="A5:F5"/>
    <mergeCell ref="A6:F6"/>
    <mergeCell ref="A7:F7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168"/>
  <sheetViews>
    <sheetView topLeftCell="A14" workbookViewId="0">
      <selection activeCell="A46" sqref="A46:XFD52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 s="88" customFormat="1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87"/>
      <c r="O1" s="87"/>
      <c r="P1" s="87"/>
      <c r="Q1" s="87"/>
    </row>
    <row r="2" spans="1:17" s="88" customFormat="1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87"/>
      <c r="O2" s="87"/>
      <c r="P2" s="87"/>
      <c r="Q2" s="87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102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241</v>
      </c>
      <c r="B5" s="277"/>
      <c r="C5" s="277"/>
      <c r="D5" s="277"/>
      <c r="E5" s="277"/>
      <c r="F5" s="277"/>
      <c r="G5" s="90">
        <v>2343.4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239</v>
      </c>
      <c r="B6" s="277"/>
      <c r="C6" s="277"/>
      <c r="D6" s="277"/>
      <c r="E6" s="277"/>
      <c r="F6" s="277"/>
      <c r="G6" s="90" t="s">
        <v>472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286</v>
      </c>
      <c r="B7" s="277"/>
      <c r="C7" s="277"/>
      <c r="D7" s="277"/>
      <c r="E7" s="277"/>
      <c r="F7" s="277"/>
      <c r="G7" s="90" t="s">
        <v>240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2003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238563.49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(6456.4+478.7)*G10*H10</f>
        <v>382817.51999999996</v>
      </c>
      <c r="H12" s="7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357605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2">
        <f>G12+G9-G13</f>
        <v>263776.01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178</v>
      </c>
      <c r="I25" s="14">
        <v>6</v>
      </c>
      <c r="J25" s="14">
        <v>5940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178</v>
      </c>
      <c r="I29" s="14">
        <v>6</v>
      </c>
      <c r="J29" s="14">
        <v>3132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178</v>
      </c>
      <c r="I36" s="14">
        <v>4</v>
      </c>
      <c r="J36" s="14">
        <v>1332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178</v>
      </c>
      <c r="I37" s="14">
        <v>4</v>
      </c>
      <c r="J37" s="14">
        <v>1032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11436</v>
      </c>
      <c r="K43" s="20"/>
      <c r="L43" s="20"/>
      <c r="M43" s="20">
        <f>SUM(M20:M42)</f>
        <v>0</v>
      </c>
      <c r="N43" s="86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 t="s">
        <v>359</v>
      </c>
      <c r="C53" s="13">
        <v>0.3</v>
      </c>
      <c r="D53" s="14">
        <v>777</v>
      </c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 t="s">
        <v>178</v>
      </c>
      <c r="I54" s="14">
        <v>6</v>
      </c>
      <c r="J54" s="14">
        <v>2682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20</v>
      </c>
      <c r="B60" s="12" t="s">
        <v>359</v>
      </c>
      <c r="C60" s="13">
        <v>2</v>
      </c>
      <c r="D60" s="14">
        <v>990</v>
      </c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178</v>
      </c>
      <c r="I61" s="14">
        <v>6</v>
      </c>
      <c r="J61" s="14">
        <v>1998</v>
      </c>
      <c r="K61" s="14"/>
      <c r="L61" s="14"/>
      <c r="M61" s="14"/>
      <c r="N61" s="1"/>
      <c r="O61" s="1"/>
      <c r="P61" s="1"/>
      <c r="Q61" s="1"/>
    </row>
    <row r="62" spans="1:17">
      <c r="A62" s="15" t="s">
        <v>22</v>
      </c>
      <c r="B62" s="12"/>
      <c r="C62" s="13"/>
      <c r="D62" s="14"/>
      <c r="E62" s="14"/>
      <c r="F62" s="14"/>
      <c r="G62" s="14"/>
      <c r="H62" s="14" t="s">
        <v>178</v>
      </c>
      <c r="I62" s="14">
        <v>4</v>
      </c>
      <c r="J62" s="14">
        <v>1032</v>
      </c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11" t="s">
        <v>524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>
      <c r="A69" s="16" t="s">
        <v>504</v>
      </c>
      <c r="B69" s="12" t="s">
        <v>359</v>
      </c>
      <c r="C69" s="13">
        <v>3</v>
      </c>
      <c r="D69" s="14">
        <v>504</v>
      </c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25" t="s">
        <v>28</v>
      </c>
      <c r="B70" s="26"/>
      <c r="C70" s="27"/>
      <c r="D70" s="28">
        <f>SUM(D45:D69)</f>
        <v>2271</v>
      </c>
      <c r="E70" s="28"/>
      <c r="F70" s="28"/>
      <c r="G70" s="28">
        <f>SUM(G45:G69)</f>
        <v>0</v>
      </c>
      <c r="H70" s="28"/>
      <c r="I70" s="28"/>
      <c r="J70" s="28">
        <f>SUM(J45:J69)</f>
        <v>5712</v>
      </c>
      <c r="K70" s="28"/>
      <c r="L70" s="28"/>
      <c r="M70" s="28">
        <f>SUM(M45:M69)</f>
        <v>0</v>
      </c>
      <c r="N70" s="86" t="s">
        <v>207</v>
      </c>
      <c r="O70" s="1"/>
      <c r="P70" s="1"/>
      <c r="Q70" s="1"/>
    </row>
    <row r="71" spans="1:17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15" t="s">
        <v>7</v>
      </c>
      <c r="B74" s="12"/>
      <c r="C74" s="13"/>
      <c r="D74" s="14"/>
      <c r="E74" s="14"/>
      <c r="F74" s="14"/>
      <c r="G74" s="14"/>
      <c r="H74" s="14" t="s">
        <v>178</v>
      </c>
      <c r="I74" s="14">
        <v>20</v>
      </c>
      <c r="J74" s="14">
        <v>22020</v>
      </c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>
      <c r="A79" s="15" t="s">
        <v>13</v>
      </c>
      <c r="B79" s="12"/>
      <c r="C79" s="13"/>
      <c r="D79" s="14"/>
      <c r="E79" s="14"/>
      <c r="F79" s="14"/>
      <c r="G79" s="14"/>
      <c r="H79" s="14" t="s">
        <v>178</v>
      </c>
      <c r="I79" s="14">
        <v>8</v>
      </c>
      <c r="J79" s="14">
        <v>3936</v>
      </c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>
      <c r="A86" s="15" t="s">
        <v>20</v>
      </c>
      <c r="B86" s="12"/>
      <c r="C86" s="13"/>
      <c r="D86" s="14"/>
      <c r="E86" s="14"/>
      <c r="F86" s="14"/>
      <c r="G86" s="14"/>
      <c r="H86" s="14" t="s">
        <v>178</v>
      </c>
      <c r="I86" s="14">
        <v>6</v>
      </c>
      <c r="J86" s="14">
        <v>2970</v>
      </c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>
      <c r="A90" s="15" t="s">
        <v>24</v>
      </c>
      <c r="B90" s="12"/>
      <c r="C90" s="13"/>
      <c r="D90" s="14"/>
      <c r="E90" s="14"/>
      <c r="F90" s="14"/>
      <c r="G90" s="14"/>
      <c r="H90" s="14" t="s">
        <v>178</v>
      </c>
      <c r="I90" s="14">
        <v>1</v>
      </c>
      <c r="J90" s="14">
        <v>5100</v>
      </c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>
        <f>SUM(J72:J93)</f>
        <v>34026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t="24.75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48.75">
      <c r="A110" s="51" t="s">
        <v>63</v>
      </c>
      <c r="B110" s="12"/>
      <c r="C110" s="13"/>
      <c r="D110" s="14"/>
      <c r="E110" s="14"/>
      <c r="F110" s="14"/>
      <c r="G110" s="14"/>
      <c r="H110" s="6" t="s">
        <v>369</v>
      </c>
      <c r="I110" s="14">
        <v>800</v>
      </c>
      <c r="J110" s="14">
        <v>296000</v>
      </c>
      <c r="K110" s="14"/>
      <c r="L110" s="14"/>
      <c r="M110" s="14"/>
      <c r="N110" s="1"/>
      <c r="O110" s="1"/>
      <c r="P110" s="1"/>
      <c r="Q110" s="1"/>
    </row>
    <row r="111" spans="1:17" ht="36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72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v>296000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84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t="24.75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 hidden="1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48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60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68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6"/>
      <c r="F128" s="14"/>
      <c r="G128" s="75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t="24.75">
      <c r="A133" s="15" t="s">
        <v>44</v>
      </c>
      <c r="B133" s="12"/>
      <c r="C133" s="13"/>
      <c r="D133" s="14"/>
      <c r="E133" s="6" t="s">
        <v>393</v>
      </c>
      <c r="F133" s="14">
        <v>24</v>
      </c>
      <c r="G133" s="14">
        <v>8160</v>
      </c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72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96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8160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 hidden="1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52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72.75" hidden="1">
      <c r="A147" s="15" t="s">
        <v>79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108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82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idden="1">
      <c r="A151" s="17" t="s">
        <v>28</v>
      </c>
      <c r="B151" s="63"/>
      <c r="C151" s="64"/>
      <c r="D151" s="80">
        <f>SUM(D143:D150)</f>
        <v>0</v>
      </c>
      <c r="E151" s="65"/>
      <c r="F151" s="65"/>
      <c r="G151" s="80">
        <f>SUM(G143:G150)</f>
        <v>0</v>
      </c>
      <c r="H151" s="65"/>
      <c r="I151" s="65"/>
      <c r="J151" s="80">
        <f>SUM(J143:J150)</f>
        <v>0</v>
      </c>
      <c r="K151" s="65"/>
      <c r="L151" s="65"/>
      <c r="M151" s="80">
        <f>SUM(M143:M150)</f>
        <v>0</v>
      </c>
      <c r="N151" s="86" t="s">
        <v>207</v>
      </c>
      <c r="O151" s="1"/>
      <c r="P151" s="1"/>
      <c r="Q151" s="1"/>
    </row>
    <row r="152" spans="1:17" ht="24.75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 ht="24.75">
      <c r="A153" s="67" t="s">
        <v>59</v>
      </c>
      <c r="B153" s="284">
        <f>D151+D141+D131+D126+D118+D114+D107+D94+D70+D43</f>
        <v>2271</v>
      </c>
      <c r="C153" s="285"/>
      <c r="D153" s="286"/>
      <c r="E153" s="284">
        <f>G151+G141+G131+G126+G118+G114+G107+G94+G70+G43</f>
        <v>8160</v>
      </c>
      <c r="F153" s="285"/>
      <c r="G153" s="286"/>
      <c r="H153" s="284">
        <f>J151+J141+J131+J126+J118+J114+J107+J94+J70+J43</f>
        <v>347174</v>
      </c>
      <c r="I153" s="285"/>
      <c r="J153" s="286"/>
      <c r="K153" s="284">
        <f>M151+M141+M131+M126+M118+M114+M107+M94+M70+M43</f>
        <v>0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357605</v>
      </c>
      <c r="N154" s="86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75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6">
    <filterColumn colId="13"/>
  </autoFilter>
  <mergeCells count="27">
    <mergeCell ref="A7:F7"/>
    <mergeCell ref="A8:F8"/>
    <mergeCell ref="A1:M1"/>
    <mergeCell ref="A2:M2"/>
    <mergeCell ref="A4:F4"/>
    <mergeCell ref="A5:F5"/>
    <mergeCell ref="A6:F6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14:F14"/>
    <mergeCell ref="A9:F9"/>
    <mergeCell ref="A10:F10"/>
    <mergeCell ref="A11:F11"/>
    <mergeCell ref="A12:F12"/>
    <mergeCell ref="A13:F13"/>
    <mergeCell ref="B153:D153"/>
    <mergeCell ref="E153:G153"/>
    <mergeCell ref="H153:J153"/>
    <mergeCell ref="K153:M153"/>
    <mergeCell ref="B154:K154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6"/>
  <sheetViews>
    <sheetView workbookViewId="0">
      <selection activeCell="R8" sqref="R8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8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8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ht="15.75">
      <c r="A4" s="277" t="s">
        <v>104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8">
      <c r="A5" s="277" t="s">
        <v>295</v>
      </c>
      <c r="B5" s="277"/>
      <c r="C5" s="277"/>
      <c r="D5" s="277"/>
      <c r="E5" s="277"/>
      <c r="F5" s="277"/>
      <c r="G5" s="90">
        <v>50.1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8">
      <c r="A6" s="277" t="s">
        <v>269</v>
      </c>
      <c r="B6" s="277"/>
      <c r="C6" s="277"/>
      <c r="D6" s="277"/>
      <c r="E6" s="277"/>
      <c r="F6" s="277"/>
      <c r="G6" s="100">
        <v>493.7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8">
      <c r="A7" s="277" t="s">
        <v>296</v>
      </c>
      <c r="B7" s="277"/>
      <c r="C7" s="277"/>
      <c r="D7" s="277"/>
      <c r="E7" s="277"/>
      <c r="F7" s="277"/>
      <c r="G7" s="90" t="s">
        <v>291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8">
      <c r="A8" s="277" t="s">
        <v>219</v>
      </c>
      <c r="B8" s="277"/>
      <c r="C8" s="277"/>
      <c r="D8" s="277"/>
      <c r="E8" s="277"/>
      <c r="F8" s="277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  <c r="R8" t="s">
        <v>105</v>
      </c>
    </row>
    <row r="9" spans="1:18">
      <c r="A9" s="277" t="s">
        <v>351</v>
      </c>
      <c r="B9" s="277"/>
      <c r="C9" s="277"/>
      <c r="D9" s="277"/>
      <c r="E9" s="277"/>
      <c r="F9" s="277"/>
      <c r="G9" s="90">
        <v>58513.88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8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8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8">
      <c r="A12" s="277" t="s">
        <v>350</v>
      </c>
      <c r="B12" s="277"/>
      <c r="C12" s="277"/>
      <c r="D12" s="277"/>
      <c r="E12" s="277"/>
      <c r="F12" s="277"/>
      <c r="G12" s="92">
        <f>G6*G10*H10</f>
        <v>27252.239999999998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8">
      <c r="A13" s="277" t="s">
        <v>53</v>
      </c>
      <c r="B13" s="277"/>
      <c r="C13" s="277"/>
      <c r="D13" s="277"/>
      <c r="E13" s="277"/>
      <c r="F13" s="277"/>
      <c r="G13" s="92">
        <f>M152</f>
        <v>39500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8">
      <c r="A14" s="294" t="s">
        <v>208</v>
      </c>
      <c r="B14" s="294"/>
      <c r="C14" s="294"/>
      <c r="D14" s="294"/>
      <c r="E14" s="294"/>
      <c r="F14" s="294"/>
      <c r="G14" s="92">
        <f>G12+G9-G13</f>
        <v>46266.119999999995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8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8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>
      <c r="A119" s="15" t="s">
        <v>67</v>
      </c>
      <c r="B119" s="12"/>
      <c r="C119" s="13"/>
      <c r="D119" s="14"/>
      <c r="E119" s="14"/>
      <c r="F119" s="14">
        <v>28</v>
      </c>
      <c r="G119" s="14">
        <v>28000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>
        <v>20</v>
      </c>
      <c r="G121" s="14">
        <v>10000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38000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12"/>
      <c r="C132" s="13"/>
      <c r="D132" s="14"/>
      <c r="E132" s="14" t="s">
        <v>355</v>
      </c>
      <c r="F132" s="14">
        <v>4</v>
      </c>
      <c r="G132" s="14">
        <v>1500</v>
      </c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1500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35.2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39500</v>
      </c>
      <c r="F151" s="285"/>
      <c r="G151" s="286"/>
      <c r="H151" s="284">
        <f>J149+J139+J129+J124+J116+J112+J105+J92+J68+J43</f>
        <v>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39500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Q170"/>
  <sheetViews>
    <sheetView workbookViewId="0">
      <selection activeCell="H163" sqref="H16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106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1607.9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269</v>
      </c>
      <c r="B6" s="277"/>
      <c r="C6" s="277"/>
      <c r="D6" s="277"/>
      <c r="E6" s="277"/>
      <c r="F6" s="277"/>
      <c r="G6" s="90">
        <v>2458.9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280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-279151.68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135731.27999999997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12986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-156406.40000000002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5" t="s">
        <v>504</v>
      </c>
      <c r="B44" s="12"/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1" t="s">
        <v>525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6" t="s">
        <v>504</v>
      </c>
      <c r="B46" s="12" t="s">
        <v>187</v>
      </c>
      <c r="C46" s="13">
        <v>1</v>
      </c>
      <c r="D46" s="14">
        <v>12986</v>
      </c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7" t="s">
        <v>28</v>
      </c>
      <c r="B47" s="18"/>
      <c r="C47" s="19"/>
      <c r="D47" s="20">
        <f>SUM(D20:D46)</f>
        <v>12986</v>
      </c>
      <c r="E47" s="20"/>
      <c r="F47" s="20"/>
      <c r="G47" s="20">
        <f>SUM(G20:G46)</f>
        <v>0</v>
      </c>
      <c r="H47" s="20"/>
      <c r="I47" s="20"/>
      <c r="J47" s="20">
        <f>SUM(J20:J46)</f>
        <v>0</v>
      </c>
      <c r="K47" s="20"/>
      <c r="L47" s="20"/>
      <c r="M47" s="20">
        <f>SUM(M20:M46)</f>
        <v>0</v>
      </c>
      <c r="N47" s="83" t="s">
        <v>207</v>
      </c>
      <c r="O47" s="1"/>
      <c r="P47" s="1"/>
      <c r="Q47" s="1"/>
    </row>
    <row r="48" spans="1:17" hidden="1">
      <c r="A48" s="21" t="s">
        <v>29</v>
      </c>
      <c r="B48" s="22"/>
      <c r="C48" s="23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1"/>
      <c r="O48" s="1"/>
      <c r="P48" s="1"/>
      <c r="Q48" s="1"/>
    </row>
    <row r="49" spans="1:17" hidden="1">
      <c r="A49" s="11" t="s">
        <v>5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6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7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8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9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6" t="s">
        <v>10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11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12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13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14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15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1" t="s">
        <v>16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6" t="s">
        <v>17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18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19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20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21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22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1" t="s">
        <v>23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24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25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26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6" t="s">
        <v>27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25" t="s">
        <v>28</v>
      </c>
      <c r="B72" s="26"/>
      <c r="C72" s="27"/>
      <c r="D72" s="28">
        <f>SUM(D49:D71)</f>
        <v>0</v>
      </c>
      <c r="E72" s="28"/>
      <c r="F72" s="28"/>
      <c r="G72" s="28">
        <f>SUM(G49:G71)</f>
        <v>0</v>
      </c>
      <c r="H72" s="28"/>
      <c r="I72" s="28"/>
      <c r="J72" s="28">
        <f>SUM(J49:J71)</f>
        <v>0</v>
      </c>
      <c r="K72" s="28"/>
      <c r="L72" s="28"/>
      <c r="M72" s="28">
        <f>SUM(M49:M71)</f>
        <v>0</v>
      </c>
      <c r="N72" s="83" t="s">
        <v>207</v>
      </c>
      <c r="O72" s="1"/>
      <c r="P72" s="1"/>
      <c r="Q72" s="1"/>
    </row>
    <row r="73" spans="1:17" hidden="1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 hidden="1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6" t="s">
        <v>10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11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14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21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33" t="s">
        <v>28</v>
      </c>
      <c r="B96" s="34"/>
      <c r="C96" s="35"/>
      <c r="D96" s="36">
        <f>SUM(D74:D95)</f>
        <v>0</v>
      </c>
      <c r="E96" s="36"/>
      <c r="F96" s="36"/>
      <c r="G96" s="36">
        <f>SUM(G74:G95)</f>
        <v>0</v>
      </c>
      <c r="H96" s="36"/>
      <c r="I96" s="36"/>
      <c r="J96" s="36">
        <f>SUM(J74:J95)</f>
        <v>0</v>
      </c>
      <c r="K96" s="36"/>
      <c r="L96" s="36"/>
      <c r="M96" s="36">
        <f>SUM(M74:M95)</f>
        <v>0</v>
      </c>
      <c r="N96" s="83" t="s">
        <v>207</v>
      </c>
      <c r="O96" s="1"/>
      <c r="P96" s="1"/>
      <c r="Q96" s="1"/>
    </row>
    <row r="97" spans="1:17" hidden="1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 hidden="1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6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5" t="s">
        <v>34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36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37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38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39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3" t="s">
        <v>28</v>
      </c>
      <c r="B109" s="44"/>
      <c r="C109" s="45"/>
      <c r="D109" s="46">
        <f>SUM(D98:D108)</f>
        <v>0</v>
      </c>
      <c r="E109" s="46"/>
      <c r="F109" s="46"/>
      <c r="G109" s="46">
        <f>SUM(G98:G108)</f>
        <v>0</v>
      </c>
      <c r="H109" s="46"/>
      <c r="I109" s="46"/>
      <c r="J109" s="46">
        <f>SUM(J98:J108)</f>
        <v>0</v>
      </c>
      <c r="K109" s="46"/>
      <c r="L109" s="46"/>
      <c r="M109" s="46">
        <f>SUM(M98:M108)</f>
        <v>0</v>
      </c>
      <c r="N109" s="83" t="s">
        <v>207</v>
      </c>
      <c r="O109" s="1"/>
      <c r="P109" s="1"/>
      <c r="Q109" s="1"/>
    </row>
    <row r="110" spans="1:17" hidden="1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t="24.75" hidden="1">
      <c r="A111" s="51" t="s">
        <v>62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24.75" hidden="1">
      <c r="A112" s="51" t="s">
        <v>63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36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72.75" hidden="1">
      <c r="A114" s="51" t="s">
        <v>65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0</v>
      </c>
      <c r="H116" s="79"/>
      <c r="I116" s="79"/>
      <c r="J116" s="79">
        <f>SUM(J111:J115)</f>
        <v>0</v>
      </c>
      <c r="K116" s="79"/>
      <c r="L116" s="79"/>
      <c r="M116" s="79">
        <f>SUM(M111:M115)</f>
        <v>0</v>
      </c>
      <c r="N116" s="83" t="s">
        <v>207</v>
      </c>
      <c r="O116" s="1"/>
      <c r="P116" s="1"/>
      <c r="Q116" s="1"/>
    </row>
    <row r="117" spans="1:17" hidden="1">
      <c r="A117" s="123" t="s">
        <v>77</v>
      </c>
      <c r="B117" s="124"/>
      <c r="C117" s="125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</row>
    <row r="118" spans="1:17" ht="84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t="24.75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23" t="s">
        <v>28</v>
      </c>
      <c r="B120" s="124"/>
      <c r="C120" s="125"/>
      <c r="D120" s="126">
        <f>SUM(D118:D119)</f>
        <v>0</v>
      </c>
      <c r="E120" s="126"/>
      <c r="F120" s="126"/>
      <c r="G120" s="126">
        <f>SUM(G118:G119)</f>
        <v>0</v>
      </c>
      <c r="H120" s="126"/>
      <c r="I120" s="126"/>
      <c r="J120" s="126">
        <f>SUM(J118:J119)</f>
        <v>0</v>
      </c>
      <c r="K120" s="126"/>
      <c r="L120" s="126"/>
      <c r="M120" s="126">
        <f>SUM(M118:M119)</f>
        <v>0</v>
      </c>
      <c r="N120" s="83" t="s">
        <v>207</v>
      </c>
      <c r="O120" s="1"/>
      <c r="P120" s="1"/>
      <c r="Q120" s="1"/>
    </row>
    <row r="121" spans="1:17" hidden="1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48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 hidden="1">
      <c r="A123" s="15" t="s">
        <v>67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60.75" hidden="1">
      <c r="A124" s="15" t="s">
        <v>69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70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36.75" hidden="1">
      <c r="A126" s="15" t="s">
        <v>71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68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0</v>
      </c>
      <c r="H128" s="122"/>
      <c r="I128" s="122"/>
      <c r="J128" s="122">
        <f>SUM(J122:J127)</f>
        <v>0</v>
      </c>
      <c r="K128" s="122"/>
      <c r="L128" s="122"/>
      <c r="M128" s="122">
        <f>SUM(M122:M127)</f>
        <v>0</v>
      </c>
      <c r="N128" s="83" t="s">
        <v>207</v>
      </c>
      <c r="O128" s="1"/>
      <c r="P128" s="1"/>
      <c r="Q128" s="1"/>
    </row>
    <row r="129" spans="1:17" hidden="1">
      <c r="A129" s="149" t="s">
        <v>42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idden="1">
      <c r="A130" s="11"/>
      <c r="B130" s="73"/>
      <c r="C130" s="13"/>
      <c r="D130" s="7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75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 t="s">
        <v>207</v>
      </c>
      <c r="O133" s="1"/>
      <c r="P133" s="1"/>
      <c r="Q133" s="1"/>
    </row>
    <row r="134" spans="1:17" hidden="1">
      <c r="A134" s="127" t="s">
        <v>43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t="24.75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71"/>
      <c r="C136" s="13"/>
      <c r="D136" s="14"/>
      <c r="E136" s="14"/>
      <c r="F136" s="14"/>
      <c r="G136" s="14"/>
      <c r="H136" s="14"/>
      <c r="I136" s="14"/>
      <c r="J136" s="42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48.75" hidden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72.75" hidden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96.75" hidden="1">
      <c r="A142" s="15" t="s">
        <v>76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27" t="s">
        <v>28</v>
      </c>
      <c r="B143" s="131"/>
      <c r="C143" s="132"/>
      <c r="D143" s="133">
        <f>SUM(D135:D142)</f>
        <v>0</v>
      </c>
      <c r="E143" s="133"/>
      <c r="F143" s="133"/>
      <c r="G143" s="133">
        <f>SUM(G135:G142)</f>
        <v>0</v>
      </c>
      <c r="H143" s="133"/>
      <c r="I143" s="133"/>
      <c r="J143" s="133">
        <f>SUM(J135:J142)</f>
        <v>0</v>
      </c>
      <c r="K143" s="133"/>
      <c r="L143" s="133"/>
      <c r="M143" s="133">
        <f>SUM(M135:M142)</f>
        <v>0</v>
      </c>
      <c r="N143" s="83" t="s">
        <v>207</v>
      </c>
      <c r="O143" s="1"/>
      <c r="P143" s="1"/>
      <c r="Q143" s="1"/>
    </row>
    <row r="144" spans="1:17" ht="24.75" hidden="1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 hidden="1">
      <c r="A145" s="15" t="s">
        <v>49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72.75" hidden="1">
      <c r="A149" s="15" t="s">
        <v>79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 hidden="1">
      <c r="A151" s="15" t="s">
        <v>81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 hidden="1">
      <c r="A152" s="15" t="s">
        <v>82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idden="1">
      <c r="A153" s="17" t="s">
        <v>28</v>
      </c>
      <c r="B153" s="63"/>
      <c r="C153" s="64"/>
      <c r="D153" s="80">
        <f>SUM(D145:D152)</f>
        <v>0</v>
      </c>
      <c r="E153" s="65"/>
      <c r="F153" s="65"/>
      <c r="G153" s="80">
        <f>SUM(G145:G152)</f>
        <v>0</v>
      </c>
      <c r="H153" s="65"/>
      <c r="I153" s="65"/>
      <c r="J153" s="80">
        <f>SUM(J145:J152)</f>
        <v>0</v>
      </c>
      <c r="K153" s="65"/>
      <c r="L153" s="65"/>
      <c r="M153" s="80">
        <f>SUM(M145:M152)</f>
        <v>0</v>
      </c>
      <c r="N153" s="83" t="s">
        <v>207</v>
      </c>
      <c r="O153" s="1"/>
      <c r="P153" s="1"/>
      <c r="Q153" s="1"/>
    </row>
    <row r="154" spans="1:17" ht="24.75" hidden="1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24.75">
      <c r="A155" s="67" t="s">
        <v>59</v>
      </c>
      <c r="B155" s="284">
        <f>D153+D143+D133+D128+D120+D116+D109+D96+D72+D47</f>
        <v>12986</v>
      </c>
      <c r="C155" s="285"/>
      <c r="D155" s="286"/>
      <c r="E155" s="284">
        <f>G153+G143+G133+G128+G120+G116+G109+G96+G72+G47</f>
        <v>0</v>
      </c>
      <c r="F155" s="285"/>
      <c r="G155" s="286"/>
      <c r="H155" s="284">
        <f>J153+J143+J133+J128+J120+J116+J109+J96+J72+J47</f>
        <v>0</v>
      </c>
      <c r="I155" s="285"/>
      <c r="J155" s="286"/>
      <c r="K155" s="284">
        <f>M153+M143+M133+M128+M120+M116+M109+M96+M72+M47</f>
        <v>0</v>
      </c>
      <c r="L155" s="285"/>
      <c r="M155" s="286"/>
      <c r="N155" s="83" t="s">
        <v>207</v>
      </c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12986</v>
      </c>
      <c r="N156" s="83" t="s">
        <v>207</v>
      </c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38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7">
    <filterColumn colId="0"/>
    <filterColumn colId="13"/>
  </autoFilter>
  <mergeCells count="27">
    <mergeCell ref="B155:D155"/>
    <mergeCell ref="E155:G155"/>
    <mergeCell ref="H155:J155"/>
    <mergeCell ref="K155:M155"/>
    <mergeCell ref="B156:K15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Q156"/>
  <sheetViews>
    <sheetView topLeftCell="A7" workbookViewId="0">
      <selection activeCell="G129" sqref="G129"/>
    </sheetView>
  </sheetViews>
  <sheetFormatPr defaultRowHeight="15"/>
  <cols>
    <col min="1" max="1" width="25.8554687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 t="s">
        <v>344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107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1067.8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239</v>
      </c>
      <c r="B6" s="277"/>
      <c r="C6" s="277"/>
      <c r="D6" s="277"/>
      <c r="E6" s="277"/>
      <c r="F6" s="277"/>
      <c r="G6" s="90" t="s">
        <v>479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292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154092.03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(1833.3+155.5)*G10*H10</f>
        <v>109781.75999999999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48165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G9+G12-G13</f>
        <v>215708.78999999998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336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</row>
    <row r="33" spans="1:13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</row>
    <row r="34" spans="1:13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</row>
    <row r="35" spans="1:13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</row>
    <row r="36" spans="1:13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</row>
    <row r="37" spans="1:13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</row>
    <row r="38" spans="1:13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</row>
    <row r="39" spans="1:13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</row>
    <row r="40" spans="1:13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</row>
    <row r="41" spans="1:13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</row>
    <row r="42" spans="1:13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</row>
    <row r="44" spans="1:13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</row>
    <row r="45" spans="1:13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</row>
    <row r="46" spans="1:13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</row>
    <row r="47" spans="1:13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</row>
    <row r="48" spans="1:13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</row>
    <row r="50" spans="1:13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</row>
    <row r="51" spans="1:13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</row>
    <row r="52" spans="1:13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</row>
    <row r="53" spans="1:13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</row>
    <row r="54" spans="1:13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</row>
    <row r="55" spans="1:13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</row>
    <row r="56" spans="1:13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</row>
    <row r="57" spans="1:13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</row>
    <row r="58" spans="1:13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</row>
    <row r="59" spans="1:13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</row>
    <row r="60" spans="1:13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</row>
    <row r="61" spans="1:13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</row>
    <row r="62" spans="1:13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</row>
    <row r="63" spans="1:13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</row>
    <row r="64" spans="1:13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</row>
    <row r="65" spans="1:13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</row>
    <row r="66" spans="1:13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</row>
    <row r="67" spans="1:13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</row>
    <row r="68" spans="1:13" ht="13.5" hidden="1" customHeight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</row>
    <row r="69" spans="1:13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</row>
    <row r="70" spans="1:13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</row>
    <row r="71" spans="1:13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</row>
    <row r="72" spans="1:13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</row>
    <row r="73" spans="1:13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</row>
    <row r="74" spans="1:13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</row>
    <row r="75" spans="1:13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</row>
    <row r="76" spans="1:13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</row>
    <row r="77" spans="1:13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</row>
    <row r="78" spans="1:13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</row>
    <row r="79" spans="1:13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</row>
    <row r="80" spans="1:13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</row>
    <row r="81" spans="1:13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</row>
    <row r="82" spans="1:13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</row>
    <row r="83" spans="1:13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3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3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</row>
    <row r="86" spans="1:13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</row>
    <row r="87" spans="1:13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</row>
    <row r="88" spans="1:13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</row>
    <row r="89" spans="1:13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</row>
    <row r="90" spans="1:13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</row>
    <row r="91" spans="1:13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</row>
    <row r="92" spans="1:13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</row>
    <row r="93" spans="1:13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</row>
    <row r="94" spans="1:13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</row>
    <row r="95" spans="1:13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</row>
    <row r="96" spans="1:13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</row>
    <row r="97" spans="1:13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</row>
    <row r="100" spans="1:13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</row>
    <row r="101" spans="1:13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</row>
    <row r="102" spans="1:13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</row>
    <row r="103" spans="1:13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</row>
    <row r="104" spans="1:13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</row>
    <row r="105" spans="1:13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</row>
    <row r="106" spans="1:13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</row>
    <row r="107" spans="1:13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</row>
    <row r="108" spans="1:13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</row>
    <row r="109" spans="1:13" ht="24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</row>
    <row r="110" spans="1:13" ht="36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</row>
    <row r="111" spans="1:13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</row>
    <row r="112" spans="1:13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</row>
    <row r="113" spans="1:13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</row>
    <row r="114" spans="1:13" ht="27.75" hidden="1" customHeight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</row>
    <row r="116" spans="1:13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</row>
    <row r="117" spans="1:13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</row>
    <row r="118" spans="1:13" ht="24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</row>
    <row r="119" spans="1:13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</row>
    <row r="120" spans="1:13" ht="36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</row>
    <row r="121" spans="1:13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</row>
    <row r="122" spans="1:13" ht="24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</row>
    <row r="123" spans="1:13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</row>
    <row r="124" spans="1:13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</row>
    <row r="125" spans="1:13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</row>
    <row r="126" spans="1:13">
      <c r="A126" s="15" t="s">
        <v>420</v>
      </c>
      <c r="B126" s="73"/>
      <c r="C126" s="13"/>
      <c r="D126" s="74"/>
      <c r="E126" s="14" t="s">
        <v>345</v>
      </c>
      <c r="F126" s="14">
        <v>1</v>
      </c>
      <c r="G126" s="75">
        <v>30000</v>
      </c>
      <c r="H126" s="14"/>
      <c r="I126" s="14"/>
      <c r="J126" s="75"/>
      <c r="K126" s="14"/>
      <c r="L126" s="14"/>
      <c r="M126" s="14"/>
    </row>
    <row r="127" spans="1:13">
      <c r="A127" s="15" t="s">
        <v>508</v>
      </c>
      <c r="B127" s="12" t="s">
        <v>522</v>
      </c>
      <c r="C127" s="13">
        <v>16</v>
      </c>
      <c r="D127" s="75">
        <v>7796</v>
      </c>
      <c r="E127" s="14"/>
      <c r="F127" s="14"/>
      <c r="G127" s="14"/>
      <c r="H127" s="14"/>
      <c r="I127" s="14"/>
      <c r="J127" s="14"/>
      <c r="K127" s="14"/>
      <c r="L127" s="14"/>
      <c r="M127" s="14"/>
    </row>
    <row r="128" spans="1:13" ht="64.5" customHeight="1">
      <c r="A128" s="11" t="s">
        <v>663</v>
      </c>
      <c r="B128" s="12"/>
      <c r="C128" s="13"/>
      <c r="D128" s="14"/>
      <c r="E128" s="14" t="s">
        <v>345</v>
      </c>
      <c r="F128" s="14">
        <v>4</v>
      </c>
      <c r="G128" s="14">
        <v>3500</v>
      </c>
      <c r="H128" s="14"/>
      <c r="I128" s="14"/>
      <c r="J128" s="14"/>
      <c r="K128" s="14"/>
      <c r="L128" s="14"/>
      <c r="M128" s="14"/>
    </row>
    <row r="129" spans="1:13">
      <c r="A129" s="153" t="s">
        <v>28</v>
      </c>
      <c r="B129" s="148"/>
      <c r="C129" s="154"/>
      <c r="D129" s="155">
        <f>SUM(D126:D128)</f>
        <v>7796</v>
      </c>
      <c r="E129" s="155"/>
      <c r="F129" s="155"/>
      <c r="G129" s="155">
        <f>SUM(G126:G128)</f>
        <v>33500</v>
      </c>
      <c r="H129" s="155"/>
      <c r="I129" s="155"/>
      <c r="J129" s="155">
        <f>SUM(J126:J128)</f>
        <v>0</v>
      </c>
      <c r="K129" s="155"/>
      <c r="L129" s="155"/>
      <c r="M129" s="155">
        <v>0</v>
      </c>
    </row>
    <row r="130" spans="1:13" ht="14.25" hidden="1" customHeight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</row>
    <row r="131" spans="1:13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</row>
    <row r="132" spans="1:13" hidden="1">
      <c r="A132" s="15" t="s">
        <v>45</v>
      </c>
      <c r="B132" s="71"/>
      <c r="C132" s="13"/>
      <c r="D132" s="14"/>
      <c r="E132" s="14"/>
      <c r="F132" s="14"/>
      <c r="G132" s="14"/>
      <c r="H132" s="14"/>
      <c r="I132" s="14"/>
      <c r="J132" s="42"/>
      <c r="K132" s="14"/>
      <c r="L132" s="14"/>
      <c r="M132" s="14"/>
    </row>
    <row r="133" spans="1:13" ht="24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</row>
    <row r="134" spans="1:13" ht="24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</row>
    <row r="135" spans="1:13" ht="36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</row>
    <row r="136" spans="1:13" ht="48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6"/>
      <c r="L136" s="14"/>
      <c r="M136" s="14"/>
    </row>
    <row r="137" spans="1:13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</row>
    <row r="138" spans="1:13" ht="60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</row>
    <row r="139" spans="1:13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v>0</v>
      </c>
      <c r="K139" s="133"/>
      <c r="L139" s="133"/>
      <c r="M139" s="133">
        <f>SUM(M131:M138)</f>
        <v>0</v>
      </c>
    </row>
    <row r="140" spans="1:13" ht="30" customHeight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</row>
    <row r="142" spans="1:13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</row>
    <row r="143" spans="1:13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</row>
    <row r="144" spans="1:13">
      <c r="A144" s="15" t="s">
        <v>52</v>
      </c>
      <c r="B144" s="12" t="s">
        <v>390</v>
      </c>
      <c r="C144" s="13">
        <v>5</v>
      </c>
      <c r="D144" s="298">
        <v>6869</v>
      </c>
      <c r="E144" s="14"/>
      <c r="F144" s="14"/>
      <c r="G144" s="14"/>
      <c r="H144" s="14"/>
      <c r="I144" s="14"/>
      <c r="J144" s="14"/>
      <c r="K144" s="14"/>
      <c r="L144" s="14"/>
      <c r="M144" s="14"/>
    </row>
    <row r="145" spans="1:13" ht="24.75">
      <c r="A145" s="15" t="s">
        <v>463</v>
      </c>
      <c r="B145" s="12" t="s">
        <v>390</v>
      </c>
      <c r="C145" s="13">
        <v>5</v>
      </c>
      <c r="D145" s="299"/>
      <c r="E145" s="14"/>
      <c r="F145" s="14"/>
      <c r="G145" s="14"/>
      <c r="H145" s="14"/>
      <c r="I145" s="14"/>
      <c r="J145" s="14"/>
      <c r="K145" s="14"/>
      <c r="L145" s="14"/>
      <c r="M145" s="14"/>
    </row>
    <row r="146" spans="1:13" ht="24.75">
      <c r="A146" s="15" t="s">
        <v>526</v>
      </c>
      <c r="B146" s="12" t="s">
        <v>390</v>
      </c>
      <c r="C146" s="13">
        <v>3</v>
      </c>
      <c r="D146" s="300"/>
      <c r="E146" s="14"/>
      <c r="F146" s="14"/>
      <c r="G146" s="14"/>
      <c r="H146" s="14"/>
      <c r="I146" s="14"/>
      <c r="J146" s="14"/>
      <c r="K146" s="14"/>
      <c r="L146" s="14"/>
      <c r="M146" s="14"/>
    </row>
    <row r="147" spans="1:13" ht="50.25" hidden="1" customHeight="1">
      <c r="A147" s="15" t="s">
        <v>79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</row>
    <row r="148" spans="1:13" ht="24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</row>
    <row r="149" spans="1:13" ht="72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</row>
    <row r="150" spans="1:13" ht="36.75">
      <c r="A150" s="15" t="s">
        <v>82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</row>
    <row r="151" spans="1:13">
      <c r="A151" s="17" t="s">
        <v>28</v>
      </c>
      <c r="B151" s="63"/>
      <c r="C151" s="64"/>
      <c r="D151" s="80">
        <f>SUM(D141:D150)</f>
        <v>6869</v>
      </c>
      <c r="E151" s="65"/>
      <c r="F151" s="65"/>
      <c r="G151" s="80">
        <f>SUM(G141:G150)</f>
        <v>0</v>
      </c>
      <c r="H151" s="65"/>
      <c r="I151" s="65"/>
      <c r="J151" s="80">
        <f>SUM(J141:J150)</f>
        <v>0</v>
      </c>
      <c r="K151" s="65"/>
      <c r="L151" s="65"/>
      <c r="M151" s="80">
        <f>SUM(M141:M150)</f>
        <v>0</v>
      </c>
    </row>
    <row r="152" spans="1:13" ht="36.75" hidden="1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499</v>
      </c>
      <c r="I152" s="282"/>
      <c r="J152" s="283"/>
      <c r="K152" s="281" t="s">
        <v>500</v>
      </c>
      <c r="L152" s="282"/>
      <c r="M152" s="283"/>
    </row>
    <row r="153" spans="1:13">
      <c r="A153" s="67" t="s">
        <v>59</v>
      </c>
      <c r="B153" s="284">
        <f>D151+D139+D129+D124+D116+D112+D105+D92+D68+D43</f>
        <v>14665</v>
      </c>
      <c r="C153" s="285"/>
      <c r="D153" s="286"/>
      <c r="E153" s="284">
        <f>G151+G139+G129+G124+G116+G112+G105+G92+G68+G43</f>
        <v>33500</v>
      </c>
      <c r="F153" s="285"/>
      <c r="G153" s="286"/>
      <c r="H153" s="284">
        <f>J151+J139+J129+J124+J116+J112+J105+J92+J68+J43</f>
        <v>0</v>
      </c>
      <c r="I153" s="285"/>
      <c r="J153" s="286"/>
      <c r="K153" s="284">
        <f>M151+M139+M129+M124+M116+M112+M105+M92+M68+M43</f>
        <v>0</v>
      </c>
      <c r="L153" s="285"/>
      <c r="M153" s="286"/>
    </row>
    <row r="154" spans="1:13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112"/>
      <c r="M154" s="85">
        <f>K153+H153+E153+B153</f>
        <v>48165</v>
      </c>
    </row>
    <row r="156" spans="1:13">
      <c r="A156" s="138" t="s">
        <v>401</v>
      </c>
    </row>
  </sheetData>
  <autoFilter ref="A16:N160"/>
  <mergeCells count="29">
    <mergeCell ref="H17:J17"/>
    <mergeCell ref="K17:M17"/>
    <mergeCell ref="B154:K154"/>
    <mergeCell ref="B152:D152"/>
    <mergeCell ref="E152:G152"/>
    <mergeCell ref="H152:J152"/>
    <mergeCell ref="K152:M152"/>
    <mergeCell ref="B153:D153"/>
    <mergeCell ref="E153:G153"/>
    <mergeCell ref="H153:J153"/>
    <mergeCell ref="K153:M153"/>
    <mergeCell ref="D144:D146"/>
    <mergeCell ref="A8:F8"/>
    <mergeCell ref="A7:F7"/>
    <mergeCell ref="A9:F9"/>
    <mergeCell ref="A10:F10"/>
    <mergeCell ref="A11:F11"/>
    <mergeCell ref="A1:M1"/>
    <mergeCell ref="A2:M2"/>
    <mergeCell ref="A4:F4"/>
    <mergeCell ref="A5:F5"/>
    <mergeCell ref="A6:F6"/>
    <mergeCell ref="A12:F12"/>
    <mergeCell ref="A13:F13"/>
    <mergeCell ref="A14:F14"/>
    <mergeCell ref="A15:F15"/>
    <mergeCell ref="A17:A18"/>
    <mergeCell ref="B17:D17"/>
    <mergeCell ref="E17:G17"/>
  </mergeCells>
  <pageMargins left="0" right="0" top="0.15748031496062992" bottom="0" header="0.31496062992125984" footer="0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67"/>
  <sheetViews>
    <sheetView topLeftCell="A84" workbookViewId="0">
      <selection activeCell="H112" sqref="H112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8" s="88" customFormat="1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87"/>
      <c r="O1" s="87"/>
      <c r="P1" s="87"/>
      <c r="Q1" s="87"/>
    </row>
    <row r="2" spans="1:18" s="88" customFormat="1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87"/>
      <c r="O2" s="87"/>
      <c r="P2" s="87"/>
      <c r="Q2" s="87"/>
    </row>
    <row r="3" spans="1:1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ht="15.75">
      <c r="A4" s="87" t="s">
        <v>92</v>
      </c>
      <c r="B4" s="87"/>
      <c r="C4" s="87"/>
      <c r="D4" s="87"/>
      <c r="E4" s="87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8">
      <c r="A5" s="277" t="s">
        <v>212</v>
      </c>
      <c r="B5" s="277"/>
      <c r="C5" s="277"/>
      <c r="D5" s="277"/>
      <c r="E5" s="277"/>
      <c r="F5" s="277"/>
      <c r="G5" s="90">
        <v>1941.8</v>
      </c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</row>
    <row r="6" spans="1:18">
      <c r="A6" s="277" t="s">
        <v>206</v>
      </c>
      <c r="B6" s="277"/>
      <c r="C6" s="277"/>
      <c r="D6" s="277"/>
      <c r="E6" s="277"/>
      <c r="F6" s="277"/>
      <c r="G6" s="90">
        <v>6239.2</v>
      </c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</row>
    <row r="7" spans="1:18">
      <c r="A7" s="277" t="s">
        <v>215</v>
      </c>
      <c r="B7" s="277"/>
      <c r="C7" s="277"/>
      <c r="D7" s="277"/>
      <c r="E7" s="277"/>
      <c r="F7" s="277"/>
      <c r="G7" s="90" t="s">
        <v>213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</row>
    <row r="8" spans="1:18">
      <c r="A8" s="277" t="s">
        <v>214</v>
      </c>
      <c r="B8" s="277"/>
      <c r="C8" s="277"/>
      <c r="D8" s="277"/>
      <c r="E8" s="277"/>
      <c r="F8" s="277"/>
      <c r="G8" s="90">
        <v>1976</v>
      </c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</row>
    <row r="9" spans="1:18">
      <c r="A9" s="277" t="s">
        <v>351</v>
      </c>
      <c r="B9" s="277"/>
      <c r="C9" s="277"/>
      <c r="D9" s="277"/>
      <c r="E9" s="277"/>
      <c r="F9" s="277"/>
      <c r="G9" s="101">
        <v>-509866.84</v>
      </c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</row>
    <row r="10" spans="1:18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  <c r="R10" s="78"/>
    </row>
    <row r="11" spans="1:18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</row>
    <row r="12" spans="1:18">
      <c r="A12" s="277" t="s">
        <v>350</v>
      </c>
      <c r="B12" s="277"/>
      <c r="C12" s="277"/>
      <c r="D12" s="277"/>
      <c r="E12" s="277"/>
      <c r="F12" s="277"/>
      <c r="G12" s="90">
        <f>G6*G10*H10</f>
        <v>344403.83999999997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18">
      <c r="A13" s="277" t="s">
        <v>53</v>
      </c>
      <c r="B13" s="277"/>
      <c r="C13" s="277"/>
      <c r="D13" s="277"/>
      <c r="E13" s="277"/>
      <c r="F13" s="277"/>
      <c r="G13" s="102">
        <f>M153</f>
        <v>469814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</row>
    <row r="14" spans="1:18">
      <c r="A14" s="277" t="s">
        <v>208</v>
      </c>
      <c r="B14" s="277"/>
      <c r="C14" s="277"/>
      <c r="D14" s="277"/>
      <c r="E14" s="277"/>
      <c r="F14" s="277"/>
      <c r="G14" s="102">
        <f>G12+G9-G13</f>
        <v>-635277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</row>
    <row r="15" spans="1:18">
      <c r="A15" s="109"/>
      <c r="B15" s="109"/>
      <c r="C15" s="109"/>
      <c r="D15" s="109"/>
      <c r="E15" s="109"/>
      <c r="F15" s="109"/>
      <c r="G15" s="102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</row>
    <row r="16" spans="1:18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91"/>
      <c r="D17" s="292"/>
      <c r="E17" s="276" t="s">
        <v>55</v>
      </c>
      <c r="F17" s="291"/>
      <c r="G17" s="292"/>
      <c r="H17" s="276" t="s">
        <v>56</v>
      </c>
      <c r="I17" s="291"/>
      <c r="J17" s="292"/>
      <c r="K17" s="276" t="s">
        <v>57</v>
      </c>
      <c r="L17" s="291"/>
      <c r="M17" s="292"/>
      <c r="N17" s="1"/>
      <c r="O17" s="1"/>
      <c r="P17" s="1"/>
      <c r="Q17" s="1"/>
    </row>
    <row r="18" spans="1:17" ht="24.75">
      <c r="A18" s="290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 t="s">
        <v>178</v>
      </c>
      <c r="F29" s="14">
        <v>4</v>
      </c>
      <c r="G29" s="14">
        <v>2088</v>
      </c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 t="s">
        <v>178</v>
      </c>
      <c r="F36" s="14">
        <v>5</v>
      </c>
      <c r="G36" s="14">
        <v>1665</v>
      </c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 t="s">
        <v>178</v>
      </c>
      <c r="F37" s="14">
        <v>5</v>
      </c>
      <c r="G37" s="14">
        <v>1290</v>
      </c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5043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5" t="s">
        <v>8</v>
      </c>
      <c r="B48" s="12"/>
      <c r="C48" s="13"/>
      <c r="D48" s="14"/>
      <c r="E48" s="14" t="s">
        <v>178</v>
      </c>
      <c r="F48" s="14">
        <v>12</v>
      </c>
      <c r="G48" s="14">
        <v>11160</v>
      </c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 t="s">
        <v>178</v>
      </c>
      <c r="F54" s="14">
        <v>4</v>
      </c>
      <c r="G54" s="14">
        <v>1788</v>
      </c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 t="s">
        <v>178</v>
      </c>
      <c r="F61" s="14">
        <v>5</v>
      </c>
      <c r="G61" s="14">
        <v>1665</v>
      </c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14613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5" t="s">
        <v>8</v>
      </c>
      <c r="B73" s="12"/>
      <c r="C73" s="13"/>
      <c r="D73" s="14"/>
      <c r="E73" s="14" t="s">
        <v>178</v>
      </c>
      <c r="F73" s="14">
        <v>6</v>
      </c>
      <c r="G73" s="14">
        <v>5580</v>
      </c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 t="s">
        <v>178</v>
      </c>
      <c r="F77" s="14">
        <v>5</v>
      </c>
      <c r="G77" s="14">
        <v>2460</v>
      </c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 t="s">
        <v>178</v>
      </c>
      <c r="F84" s="14">
        <v>4</v>
      </c>
      <c r="G84" s="14">
        <v>1980</v>
      </c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10020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 t="s">
        <v>596</v>
      </c>
      <c r="C95" s="13">
        <v>4</v>
      </c>
      <c r="D95" s="14">
        <v>4903</v>
      </c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42" t="s">
        <v>90</v>
      </c>
      <c r="B99" s="12" t="s">
        <v>596</v>
      </c>
      <c r="C99" s="13">
        <v>1</v>
      </c>
      <c r="D99" s="14">
        <v>190</v>
      </c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>
      <c r="A100" s="42" t="s">
        <v>35</v>
      </c>
      <c r="B100" s="12" t="s">
        <v>596</v>
      </c>
      <c r="C100" s="13">
        <v>2</v>
      </c>
      <c r="D100" s="14">
        <v>340</v>
      </c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5433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/>
      <c r="F108" s="14"/>
      <c r="G108" s="14"/>
      <c r="H108" s="6" t="s">
        <v>664</v>
      </c>
      <c r="I108" s="14">
        <v>100</v>
      </c>
      <c r="J108" s="14">
        <v>37000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37000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>
      <c r="A119" s="15" t="s">
        <v>67</v>
      </c>
      <c r="B119" s="12"/>
      <c r="C119" s="13"/>
      <c r="D119" s="14"/>
      <c r="E119" s="6"/>
      <c r="F119" s="6">
        <v>250</v>
      </c>
      <c r="G119" s="74">
        <v>250000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>
        <v>150</v>
      </c>
      <c r="G121" s="14">
        <v>72750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352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322750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>
      <c r="A126" s="15" t="s">
        <v>450</v>
      </c>
      <c r="B126" s="12"/>
      <c r="C126" s="13"/>
      <c r="D126" s="14"/>
      <c r="E126" s="14"/>
      <c r="F126" s="14" t="s">
        <v>453</v>
      </c>
      <c r="G126" s="14">
        <v>45000</v>
      </c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>
      <c r="A127" s="15" t="s">
        <v>451</v>
      </c>
      <c r="B127" s="12"/>
      <c r="C127" s="13"/>
      <c r="D127" s="14"/>
      <c r="E127" s="14"/>
      <c r="F127" s="14" t="s">
        <v>452</v>
      </c>
      <c r="G127" s="14">
        <v>5500</v>
      </c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t="24.75">
      <c r="A128" s="15" t="s">
        <v>508</v>
      </c>
      <c r="B128" s="12" t="s">
        <v>597</v>
      </c>
      <c r="C128" s="13">
        <v>20</v>
      </c>
      <c r="D128" s="14">
        <v>10255</v>
      </c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53" t="s">
        <v>28</v>
      </c>
      <c r="B129" s="148"/>
      <c r="C129" s="154"/>
      <c r="D129" s="155">
        <f>SUM(D126:D128)</f>
        <v>10255</v>
      </c>
      <c r="E129" s="155"/>
      <c r="F129" s="155"/>
      <c r="G129" s="155">
        <f>SUM(G126:G128)</f>
        <v>50500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>
      <c r="A133" s="15" t="s">
        <v>366</v>
      </c>
      <c r="B133" s="12"/>
      <c r="C133" s="13"/>
      <c r="D133" s="14"/>
      <c r="E133" s="14" t="s">
        <v>365</v>
      </c>
      <c r="F133" s="14">
        <v>4.32</v>
      </c>
      <c r="G133" s="14">
        <v>3400</v>
      </c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24.75">
      <c r="A139" s="15" t="s">
        <v>598</v>
      </c>
      <c r="B139" s="12" t="s">
        <v>595</v>
      </c>
      <c r="C139" s="13">
        <v>20.399999999999999</v>
      </c>
      <c r="D139" s="14">
        <v>3100</v>
      </c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>
      <c r="A140" s="127" t="s">
        <v>28</v>
      </c>
      <c r="B140" s="131"/>
      <c r="C140" s="132"/>
      <c r="D140" s="133">
        <f>SUM(D131:D139)</f>
        <v>3100</v>
      </c>
      <c r="E140" s="133"/>
      <c r="F140" s="133"/>
      <c r="G140" s="133">
        <f>SUM(G131:G139)</f>
        <v>3400</v>
      </c>
      <c r="H140" s="133"/>
      <c r="I140" s="133"/>
      <c r="J140" s="133">
        <f>SUM(J131:J139)</f>
        <v>0</v>
      </c>
      <c r="K140" s="133"/>
      <c r="L140" s="133"/>
      <c r="M140" s="133">
        <f>SUM(M131:M139)</f>
        <v>0</v>
      </c>
      <c r="N140" s="83" t="s">
        <v>207</v>
      </c>
      <c r="O140" s="1"/>
      <c r="P140" s="1"/>
      <c r="Q140" s="1"/>
    </row>
    <row r="141" spans="1:17" ht="24.75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>
      <c r="A146" s="15" t="s">
        <v>353</v>
      </c>
      <c r="B146" s="73"/>
      <c r="C146" s="13"/>
      <c r="D146" s="14"/>
      <c r="E146" s="14"/>
      <c r="F146" s="14"/>
      <c r="G146" s="14"/>
      <c r="H146" s="14"/>
      <c r="I146" s="14"/>
      <c r="J146" s="14"/>
      <c r="K146" s="73" t="s">
        <v>364</v>
      </c>
      <c r="L146" s="13">
        <v>50</v>
      </c>
      <c r="M146" s="14">
        <v>7700</v>
      </c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7700</v>
      </c>
      <c r="N150" s="83" t="s">
        <v>207</v>
      </c>
      <c r="O150" s="1"/>
      <c r="P150" s="1"/>
      <c r="Q150" s="1"/>
    </row>
    <row r="151" spans="1:17" ht="24.75" customHeight="1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  <c r="N151" s="1"/>
      <c r="O151" s="1"/>
      <c r="P151" s="1"/>
      <c r="Q151" s="1"/>
    </row>
    <row r="152" spans="1:17" ht="24.75">
      <c r="A152" s="67" t="s">
        <v>59</v>
      </c>
      <c r="B152" s="284">
        <f>D150+D140+D129+D124+D116+D112+D105+D92+D68+D43</f>
        <v>18788</v>
      </c>
      <c r="C152" s="285"/>
      <c r="D152" s="286"/>
      <c r="E152" s="284">
        <f>G150+G140+G129+G124+G116+G112+G105+G92+G68+G43</f>
        <v>406326</v>
      </c>
      <c r="F152" s="285"/>
      <c r="G152" s="286"/>
      <c r="H152" s="284">
        <f>J150+J140+J129+J124+J116+J112+J105+J92+J68+J43</f>
        <v>37000</v>
      </c>
      <c r="I152" s="285"/>
      <c r="J152" s="286"/>
      <c r="K152" s="284">
        <f>M150+M140+M129+M124+M116+M112+M105+M92+M68+M43</f>
        <v>7700</v>
      </c>
      <c r="L152" s="285"/>
      <c r="M152" s="286"/>
      <c r="N152" s="83" t="s">
        <v>207</v>
      </c>
      <c r="O152" s="1"/>
      <c r="P152" s="1"/>
      <c r="Q152" s="1"/>
    </row>
    <row r="153" spans="1:17" ht="15.75" thickBot="1">
      <c r="A153" s="41" t="s">
        <v>60</v>
      </c>
      <c r="B153" s="278"/>
      <c r="C153" s="279"/>
      <c r="D153" s="279"/>
      <c r="E153" s="279"/>
      <c r="F153" s="279"/>
      <c r="G153" s="279"/>
      <c r="H153" s="279"/>
      <c r="I153" s="279"/>
      <c r="J153" s="279"/>
      <c r="K153" s="280"/>
      <c r="L153" s="76"/>
      <c r="M153" s="85">
        <f>K152+H152+E152+B152</f>
        <v>469814</v>
      </c>
      <c r="N153" s="83" t="s">
        <v>207</v>
      </c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73" t="s">
        <v>401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6:O154">
    <filterColumn colId="13"/>
  </autoFilter>
  <mergeCells count="26">
    <mergeCell ref="A13:F13"/>
    <mergeCell ref="A14:F14"/>
    <mergeCell ref="A1:M1"/>
    <mergeCell ref="A2:M2"/>
    <mergeCell ref="A12:F12"/>
    <mergeCell ref="A5:F5"/>
    <mergeCell ref="A6:F6"/>
    <mergeCell ref="A7:F7"/>
    <mergeCell ref="A8:F8"/>
    <mergeCell ref="A9:F9"/>
    <mergeCell ref="A10:F10"/>
    <mergeCell ref="A11:F11"/>
    <mergeCell ref="B151:D151"/>
    <mergeCell ref="E151:G151"/>
    <mergeCell ref="H151:J151"/>
    <mergeCell ref="K151:M151"/>
    <mergeCell ref="A17:A18"/>
    <mergeCell ref="B17:D17"/>
    <mergeCell ref="E17:G17"/>
    <mergeCell ref="H17:J17"/>
    <mergeCell ref="K17:M17"/>
    <mergeCell ref="B152:D152"/>
    <mergeCell ref="E152:G152"/>
    <mergeCell ref="H152:J152"/>
    <mergeCell ref="K152:M152"/>
    <mergeCell ref="B153:K15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168"/>
  <sheetViews>
    <sheetView topLeftCell="A7" workbookViewId="0">
      <selection activeCell="B29" sqref="B29"/>
    </sheetView>
  </sheetViews>
  <sheetFormatPr defaultRowHeight="15"/>
  <cols>
    <col min="1" max="1" width="22.42578125" customWidth="1"/>
    <col min="2" max="2" width="14.8554687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126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218</v>
      </c>
      <c r="B5" s="277"/>
      <c r="C5" s="277"/>
      <c r="D5" s="277"/>
      <c r="E5" s="277"/>
      <c r="F5" s="277"/>
      <c r="G5" s="90">
        <v>1554.5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2478.6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280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49786.83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136818.72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65441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121164.54999999999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337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611</v>
      </c>
      <c r="C29" s="13">
        <v>71</v>
      </c>
      <c r="D29" s="14">
        <f>522*C29</f>
        <v>37062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611</v>
      </c>
      <c r="C44" s="13">
        <v>127</v>
      </c>
      <c r="D44" s="14">
        <v>16399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53461</v>
      </c>
      <c r="E45" s="20"/>
      <c r="F45" s="20"/>
      <c r="G45" s="20">
        <f>SUM(G20:G44)</f>
        <v>0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 hidden="1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 hidden="1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5" t="s">
        <v>14</v>
      </c>
      <c r="B80" s="12" t="s">
        <v>178</v>
      </c>
      <c r="C80" s="13">
        <v>1</v>
      </c>
      <c r="D80" s="14">
        <v>950</v>
      </c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5" t="s">
        <v>21</v>
      </c>
      <c r="B87" s="12" t="s">
        <v>178</v>
      </c>
      <c r="C87" s="13">
        <v>1</v>
      </c>
      <c r="D87" s="14">
        <v>330</v>
      </c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>
      <c r="A94" s="33" t="s">
        <v>28</v>
      </c>
      <c r="B94" s="34"/>
      <c r="C94" s="35"/>
      <c r="D94" s="36">
        <f>SUM(D72:D93)</f>
        <v>1280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24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36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60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 hidden="1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36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68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 hidden="1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24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36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48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84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52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customHeight="1">
      <c r="A147" s="15" t="s">
        <v>353</v>
      </c>
      <c r="B147" s="12"/>
      <c r="C147" s="13"/>
      <c r="D147" s="14"/>
      <c r="E147" s="14"/>
      <c r="F147" s="14"/>
      <c r="G147" s="14"/>
      <c r="H147" s="14" t="s">
        <v>201</v>
      </c>
      <c r="I147" s="14">
        <v>50</v>
      </c>
      <c r="J147" s="14">
        <v>7700</v>
      </c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84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>
      <c r="A150" s="15" t="s">
        <v>418</v>
      </c>
      <c r="B150" s="12"/>
      <c r="C150" s="13"/>
      <c r="D150" s="14"/>
      <c r="E150" s="14"/>
      <c r="F150" s="14"/>
      <c r="G150" s="14"/>
      <c r="H150" s="14" t="s">
        <v>201</v>
      </c>
      <c r="I150" s="14">
        <v>2</v>
      </c>
      <c r="J150" s="14">
        <v>3000</v>
      </c>
      <c r="K150" s="14"/>
      <c r="L150" s="14"/>
      <c r="M150" s="14"/>
      <c r="N150" s="1"/>
      <c r="O150" s="1"/>
      <c r="P150" s="1"/>
      <c r="Q150" s="1"/>
    </row>
    <row r="151" spans="1:17">
      <c r="A151" s="17" t="s">
        <v>28</v>
      </c>
      <c r="B151" s="63"/>
      <c r="C151" s="64"/>
      <c r="D151" s="80">
        <f>SUM(D143:D150)</f>
        <v>0</v>
      </c>
      <c r="E151" s="65"/>
      <c r="F151" s="65"/>
      <c r="G151" s="80">
        <f>SUM(G143:G150)</f>
        <v>0</v>
      </c>
      <c r="H151" s="65"/>
      <c r="I151" s="65"/>
      <c r="J151" s="80">
        <f>SUM(J143:J150)</f>
        <v>10700</v>
      </c>
      <c r="K151" s="65"/>
      <c r="L151" s="65"/>
      <c r="M151" s="80">
        <f>SUM(M143:M150)</f>
        <v>0</v>
      </c>
      <c r="N151" s="83" t="s">
        <v>207</v>
      </c>
      <c r="O151" s="1"/>
      <c r="P151" s="1"/>
      <c r="Q151" s="1"/>
    </row>
    <row r="152" spans="1:17" ht="24.75" hidden="1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>
      <c r="A153" s="67" t="s">
        <v>59</v>
      </c>
      <c r="B153" s="284">
        <f>D151+D141+D131+D126+D118+D114+D107+D94+D70+D45</f>
        <v>54741</v>
      </c>
      <c r="C153" s="285"/>
      <c r="D153" s="286"/>
      <c r="E153" s="284">
        <f>G151+G141+G131+G126+G118+G114+G107+G94+G70+G45</f>
        <v>0</v>
      </c>
      <c r="F153" s="285"/>
      <c r="G153" s="286"/>
      <c r="H153" s="284">
        <f>J151+J141+J131+J126+J118+J114+J107+J94+J70+J45</f>
        <v>10700</v>
      </c>
      <c r="I153" s="285"/>
      <c r="J153" s="286"/>
      <c r="K153" s="284">
        <f>M151+M141+M131+M126+M118+M114+M107+M94+M70+M45</f>
        <v>0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65441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6">
    <filterColumn colId="0"/>
    <filterColumn colId="13"/>
  </autoFilter>
  <mergeCells count="28">
    <mergeCell ref="B153:D153"/>
    <mergeCell ref="E153:G153"/>
    <mergeCell ref="H153:J153"/>
    <mergeCell ref="K153:M153"/>
    <mergeCell ref="B154:K154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" header="0.31496062992125984" footer="0.31496062992125984"/>
  <pageSetup paperSize="9" scale="9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68"/>
  <sheetViews>
    <sheetView topLeftCell="A13" workbookViewId="0">
      <selection activeCell="J124" sqref="J124"/>
    </sheetView>
  </sheetViews>
  <sheetFormatPr defaultRowHeight="15"/>
  <cols>
    <col min="1" max="1" width="29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108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1555.6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269</v>
      </c>
      <c r="B6" s="277"/>
      <c r="C6" s="277"/>
      <c r="D6" s="277"/>
      <c r="E6" s="277"/>
      <c r="F6" s="277"/>
      <c r="G6" s="90">
        <v>2509.4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5" t="s">
        <v>280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-103994.37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138518.88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42614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-8089.4899999999907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333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527</v>
      </c>
      <c r="C29" s="13">
        <v>1</v>
      </c>
      <c r="D29" s="14">
        <v>522</v>
      </c>
      <c r="E29" s="14"/>
      <c r="F29" s="14"/>
      <c r="G29" s="14"/>
      <c r="H29" s="14" t="s">
        <v>179</v>
      </c>
      <c r="I29" s="14">
        <v>7</v>
      </c>
      <c r="J29" s="14">
        <v>3654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 t="s">
        <v>179</v>
      </c>
      <c r="I30" s="14">
        <v>9</v>
      </c>
      <c r="J30" s="14">
        <v>4194</v>
      </c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179</v>
      </c>
      <c r="I36" s="14">
        <v>9</v>
      </c>
      <c r="J36" s="14">
        <v>2997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 t="s">
        <v>527</v>
      </c>
      <c r="C37" s="13">
        <v>2</v>
      </c>
      <c r="D37" s="14">
        <v>258</v>
      </c>
      <c r="E37" s="14"/>
      <c r="F37" s="14"/>
      <c r="G37" s="14"/>
      <c r="H37" s="14" t="s">
        <v>179</v>
      </c>
      <c r="I37" s="14">
        <v>11</v>
      </c>
      <c r="J37" s="14">
        <v>2838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527</v>
      </c>
      <c r="C44" s="13">
        <v>18</v>
      </c>
      <c r="D44" s="14">
        <v>2021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2801</v>
      </c>
      <c r="E45" s="20"/>
      <c r="F45" s="20"/>
      <c r="G45" s="20">
        <f>SUM(G20:G44)</f>
        <v>0</v>
      </c>
      <c r="H45" s="20"/>
      <c r="I45" s="20"/>
      <c r="J45" s="20">
        <f>SUM(J20:J44)</f>
        <v>13683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 ht="0.75" customHeight="1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 hidden="1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 ht="0.75" hidden="1" customHeight="1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 hidden="1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t="0.75" hidden="1" customHeight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24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24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52" t="s">
        <v>28</v>
      </c>
      <c r="B114" s="53"/>
      <c r="C114" s="54"/>
      <c r="D114" s="55">
        <f>SUM(D109:D113)</f>
        <v>0</v>
      </c>
      <c r="E114" s="55"/>
      <c r="F114" s="55"/>
      <c r="G114" s="55">
        <f>SUM(G109:G113)</f>
        <v>0</v>
      </c>
      <c r="H114" s="55"/>
      <c r="I114" s="55"/>
      <c r="J114" s="55">
        <f>SUM(J109:J113)</f>
        <v>0</v>
      </c>
      <c r="K114" s="55"/>
      <c r="L114" s="55"/>
      <c r="M114" s="55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48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24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>
      <c r="A123" s="15" t="s">
        <v>411</v>
      </c>
      <c r="B123" s="12"/>
      <c r="C123" s="13"/>
      <c r="D123" s="14"/>
      <c r="E123" s="14"/>
      <c r="F123" s="14"/>
      <c r="G123" s="14"/>
      <c r="H123" s="14" t="s">
        <v>653</v>
      </c>
      <c r="I123" s="14">
        <v>14</v>
      </c>
      <c r="J123" s="14">
        <v>7000</v>
      </c>
      <c r="K123" s="14"/>
      <c r="L123" s="14"/>
      <c r="M123" s="14"/>
      <c r="N123" s="1"/>
      <c r="O123" s="1"/>
      <c r="P123" s="1"/>
      <c r="Q123" s="1"/>
    </row>
    <row r="124" spans="1:17" ht="0.75" customHeight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352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7000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t="0.75" customHeight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 hidden="1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24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24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36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18" customHeight="1">
      <c r="A146" s="15" t="s">
        <v>52</v>
      </c>
      <c r="B146" s="12" t="s">
        <v>201</v>
      </c>
      <c r="C146" s="13">
        <v>20</v>
      </c>
      <c r="D146" s="14">
        <v>9200</v>
      </c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35.25" customHeight="1">
      <c r="A147" s="15" t="s">
        <v>353</v>
      </c>
      <c r="B147" s="12"/>
      <c r="C147" s="13"/>
      <c r="D147" s="14"/>
      <c r="E147" s="12" t="s">
        <v>201</v>
      </c>
      <c r="F147" s="13">
        <v>50</v>
      </c>
      <c r="G147" s="14">
        <v>7700</v>
      </c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60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25.5" customHeight="1">
      <c r="A150" s="15" t="s">
        <v>82</v>
      </c>
      <c r="B150" s="12" t="s">
        <v>191</v>
      </c>
      <c r="C150" s="13">
        <v>2</v>
      </c>
      <c r="D150" s="14">
        <v>2230</v>
      </c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>
      <c r="A151" s="17" t="s">
        <v>28</v>
      </c>
      <c r="B151" s="63"/>
      <c r="C151" s="64"/>
      <c r="D151" s="80">
        <f>SUM(D143:D150)</f>
        <v>11430</v>
      </c>
      <c r="E151" s="65"/>
      <c r="F151" s="65"/>
      <c r="G151" s="80">
        <f>SUM(G143:G150)</f>
        <v>7700</v>
      </c>
      <c r="H151" s="65"/>
      <c r="I151" s="65"/>
      <c r="J151" s="80">
        <f>SUM(J143:J150)</f>
        <v>0</v>
      </c>
      <c r="K151" s="65"/>
      <c r="L151" s="65"/>
      <c r="M151" s="80">
        <f>SUM(M143:M150)</f>
        <v>0</v>
      </c>
      <c r="N151" s="83" t="s">
        <v>207</v>
      </c>
      <c r="O151" s="1"/>
      <c r="P151" s="1"/>
      <c r="Q151" s="1"/>
    </row>
    <row r="152" spans="1:17" ht="24.75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>
      <c r="A153" s="67" t="s">
        <v>59</v>
      </c>
      <c r="B153" s="284">
        <f>D151+D141+D131+D126+D118+D114+D107+D94+D70+D45</f>
        <v>14231</v>
      </c>
      <c r="C153" s="285"/>
      <c r="D153" s="286"/>
      <c r="E153" s="284">
        <f>G151+G141+G131+G126+G118+G114+G107+G94+G70+G45</f>
        <v>7700</v>
      </c>
      <c r="F153" s="285"/>
      <c r="G153" s="286"/>
      <c r="H153" s="284">
        <f>J151+J141+J131+J126+J118+J114+J107+J94+J70+J45</f>
        <v>20683</v>
      </c>
      <c r="I153" s="285"/>
      <c r="J153" s="286"/>
      <c r="K153" s="284">
        <f>M151+M141+M131+M126+M118+M114+M107+M94+M70+M45</f>
        <v>0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42614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6">
    <filterColumn colId="0"/>
    <filterColumn colId="13"/>
  </autoFilter>
  <mergeCells count="28">
    <mergeCell ref="B153:D153"/>
    <mergeCell ref="E153:G153"/>
    <mergeCell ref="H153:J153"/>
    <mergeCell ref="K153:M153"/>
    <mergeCell ref="B154:K154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" right="0" top="0.15748031496062992" bottom="0" header="0" footer="0"/>
  <pageSetup paperSize="9" scale="8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171"/>
  <sheetViews>
    <sheetView topLeftCell="A17" workbookViewId="0">
      <selection activeCell="Q149" sqref="Q149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109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293</v>
      </c>
      <c r="B5" s="277"/>
      <c r="C5" s="277"/>
      <c r="D5" s="277"/>
      <c r="E5" s="277"/>
      <c r="F5" s="277"/>
      <c r="G5" s="90">
        <v>1496.9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480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5" t="s">
        <v>297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-404246.03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(2321+160.5)*G10*H10</f>
        <v>136978.79999999999</v>
      </c>
      <c r="H12" s="92"/>
      <c r="I12" s="200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M157</f>
        <v>92052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-359319.23000000004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 t="s">
        <v>178</v>
      </c>
      <c r="I26" s="14">
        <v>32</v>
      </c>
      <c r="J26" s="14">
        <v>23520</v>
      </c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t="24.75" hidden="1">
      <c r="A43" s="11" t="s">
        <v>528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6" t="s">
        <v>504</v>
      </c>
      <c r="B44" s="12"/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t="24.75">
      <c r="A45" s="11" t="s">
        <v>529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6" t="s">
        <v>530</v>
      </c>
      <c r="B46" s="12" t="s">
        <v>187</v>
      </c>
      <c r="C46" s="13">
        <v>1</v>
      </c>
      <c r="D46" s="14">
        <v>12986</v>
      </c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7" t="s">
        <v>28</v>
      </c>
      <c r="B47" s="18"/>
      <c r="C47" s="19"/>
      <c r="D47" s="20">
        <f>SUM(D20:D46)</f>
        <v>12986</v>
      </c>
      <c r="E47" s="20"/>
      <c r="F47" s="20"/>
      <c r="G47" s="20">
        <f>SUM(G20:G46)</f>
        <v>0</v>
      </c>
      <c r="H47" s="20"/>
      <c r="I47" s="20"/>
      <c r="J47" s="20">
        <f>SUM(J20:J46)</f>
        <v>23520</v>
      </c>
      <c r="K47" s="20"/>
      <c r="L47" s="20"/>
      <c r="M47" s="20">
        <f>SUM(M20:M46)</f>
        <v>0</v>
      </c>
      <c r="N47" s="83" t="s">
        <v>207</v>
      </c>
      <c r="O47" s="1"/>
      <c r="P47" s="1"/>
      <c r="Q47" s="1"/>
    </row>
    <row r="48" spans="1:17">
      <c r="A48" s="21" t="s">
        <v>29</v>
      </c>
      <c r="B48" s="22"/>
      <c r="C48" s="23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1"/>
      <c r="O48" s="1"/>
      <c r="P48" s="1"/>
      <c r="Q48" s="1"/>
    </row>
    <row r="49" spans="1:17">
      <c r="A49" s="11" t="s">
        <v>5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6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7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8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9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6" t="s">
        <v>10</v>
      </c>
      <c r="B54" s="12"/>
      <c r="C54" s="13"/>
      <c r="D54" s="14"/>
      <c r="E54" s="14"/>
      <c r="F54" s="14"/>
      <c r="G54" s="14"/>
      <c r="H54" s="14" t="s">
        <v>178</v>
      </c>
      <c r="I54" s="14">
        <v>12</v>
      </c>
      <c r="J54" s="14">
        <v>9420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11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12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13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14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15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1" t="s">
        <v>16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6" t="s">
        <v>17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18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19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20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21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22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1" t="s">
        <v>23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24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25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26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6" t="s">
        <v>27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25" t="s">
        <v>28</v>
      </c>
      <c r="B72" s="26"/>
      <c r="C72" s="27"/>
      <c r="D72" s="28">
        <f>SUM(D49:D71)</f>
        <v>0</v>
      </c>
      <c r="E72" s="28"/>
      <c r="F72" s="28"/>
      <c r="G72" s="28">
        <f>SUM(G49:G71)</f>
        <v>0</v>
      </c>
      <c r="H72" s="28"/>
      <c r="I72" s="28"/>
      <c r="J72" s="28">
        <f>SUM(J49:J71)</f>
        <v>9420</v>
      </c>
      <c r="K72" s="28"/>
      <c r="L72" s="28"/>
      <c r="M72" s="28">
        <f>SUM(M49:M71)</f>
        <v>0</v>
      </c>
      <c r="N72" s="83" t="s">
        <v>207</v>
      </c>
      <c r="O72" s="1"/>
      <c r="P72" s="1"/>
      <c r="Q72" s="1"/>
    </row>
    <row r="73" spans="1:17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6" t="s">
        <v>10</v>
      </c>
      <c r="B78" s="12"/>
      <c r="C78" s="13"/>
      <c r="D78" s="14"/>
      <c r="E78" s="14"/>
      <c r="F78" s="14"/>
      <c r="G78" s="14"/>
      <c r="H78" s="14" t="s">
        <v>178</v>
      </c>
      <c r="I78" s="14">
        <v>12</v>
      </c>
      <c r="J78" s="14">
        <v>9420</v>
      </c>
      <c r="K78" s="14"/>
      <c r="L78" s="14"/>
      <c r="M78" s="14"/>
      <c r="N78" s="1"/>
      <c r="O78" s="1"/>
      <c r="P78" s="1"/>
      <c r="Q78" s="1"/>
    </row>
    <row r="79" spans="1:17" hidden="1">
      <c r="A79" s="15" t="s">
        <v>11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14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>
      <c r="A83" s="15" t="s">
        <v>15</v>
      </c>
      <c r="B83" s="12" t="s">
        <v>531</v>
      </c>
      <c r="C83" s="13">
        <v>0.5</v>
      </c>
      <c r="D83" s="14">
        <v>254</v>
      </c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21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33" t="s">
        <v>28</v>
      </c>
      <c r="B96" s="34"/>
      <c r="C96" s="35"/>
      <c r="D96" s="36">
        <f>SUM(D74:D95)</f>
        <v>254</v>
      </c>
      <c r="E96" s="36"/>
      <c r="F96" s="36"/>
      <c r="G96" s="36">
        <f>SUM(G74:G95)</f>
        <v>0</v>
      </c>
      <c r="H96" s="36"/>
      <c r="I96" s="36"/>
      <c r="J96" s="36">
        <f>SUM(J74:J95)</f>
        <v>9420</v>
      </c>
      <c r="K96" s="36"/>
      <c r="L96" s="36"/>
      <c r="M96" s="36">
        <f>SUM(M74:M95)</f>
        <v>0</v>
      </c>
      <c r="N96" s="83" t="s">
        <v>207</v>
      </c>
      <c r="O96" s="1"/>
      <c r="P96" s="1"/>
      <c r="Q96" s="1"/>
    </row>
    <row r="97" spans="1:17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15" t="s">
        <v>6</v>
      </c>
      <c r="B99" s="12" t="s">
        <v>532</v>
      </c>
      <c r="C99" s="13">
        <v>2.5</v>
      </c>
      <c r="D99" s="14">
        <v>5756</v>
      </c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5" t="s">
        <v>34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2" t="s">
        <v>36</v>
      </c>
      <c r="B105" s="12" t="s">
        <v>532</v>
      </c>
      <c r="C105" s="13">
        <v>4</v>
      </c>
      <c r="D105" s="14">
        <f>270*C105</f>
        <v>1080</v>
      </c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>
      <c r="A106" s="42" t="s">
        <v>37</v>
      </c>
      <c r="B106" s="12" t="s">
        <v>532</v>
      </c>
      <c r="C106" s="13">
        <v>6</v>
      </c>
      <c r="D106" s="14">
        <f>300*C106</f>
        <v>1800</v>
      </c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>
      <c r="A107" s="42" t="s">
        <v>533</v>
      </c>
      <c r="B107" s="12" t="s">
        <v>532</v>
      </c>
      <c r="C107" s="13">
        <v>4</v>
      </c>
      <c r="D107" s="14">
        <f>250*C107</f>
        <v>1000</v>
      </c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38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2" t="s">
        <v>39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>
      <c r="A110" s="43" t="s">
        <v>28</v>
      </c>
      <c r="B110" s="44"/>
      <c r="C110" s="45"/>
      <c r="D110" s="46">
        <f>SUM(D98:D109)</f>
        <v>9636</v>
      </c>
      <c r="E110" s="46"/>
      <c r="F110" s="46"/>
      <c r="G110" s="46">
        <f>SUM(G98:G109)</f>
        <v>0</v>
      </c>
      <c r="H110" s="46"/>
      <c r="I110" s="46"/>
      <c r="J110" s="46">
        <f>SUM(J98:J109)</f>
        <v>0</v>
      </c>
      <c r="K110" s="46"/>
      <c r="L110" s="46"/>
      <c r="M110" s="46">
        <f>SUM(M98:M109)</f>
        <v>0</v>
      </c>
      <c r="N110" s="83" t="s">
        <v>207</v>
      </c>
      <c r="O110" s="1"/>
      <c r="P110" s="1"/>
      <c r="Q110" s="1"/>
    </row>
    <row r="111" spans="1:17">
      <c r="A111" s="47" t="s">
        <v>40</v>
      </c>
      <c r="B111" s="48"/>
      <c r="C111" s="49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1"/>
      <c r="O111" s="1"/>
      <c r="P111" s="1"/>
      <c r="Q111" s="1"/>
    </row>
    <row r="112" spans="1:17" ht="36.75">
      <c r="A112" s="51" t="s">
        <v>62</v>
      </c>
      <c r="B112" s="12"/>
      <c r="C112" s="13"/>
      <c r="D112" s="14"/>
      <c r="E112" s="14"/>
      <c r="F112" s="14"/>
      <c r="G112" s="14"/>
      <c r="H112" s="6" t="s">
        <v>651</v>
      </c>
      <c r="I112" s="14">
        <v>11.25</v>
      </c>
      <c r="J112" s="14">
        <v>5456</v>
      </c>
      <c r="K112" s="14"/>
      <c r="L112" s="14"/>
      <c r="M112" s="14"/>
      <c r="N112" s="1"/>
      <c r="O112" s="1"/>
      <c r="P112" s="1"/>
      <c r="Q112" s="1"/>
    </row>
    <row r="113" spans="1:17" ht="24.75" hidden="1">
      <c r="A113" s="51" t="s">
        <v>63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36.75" hidden="1">
      <c r="A114" s="51" t="s">
        <v>64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t="72.75" hidden="1">
      <c r="A115" s="51" t="s">
        <v>65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1" t="s">
        <v>61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>
      <c r="A117" s="47" t="s">
        <v>28</v>
      </c>
      <c r="B117" s="113"/>
      <c r="C117" s="114"/>
      <c r="D117" s="79">
        <f>SUM(D112:D116)</f>
        <v>0</v>
      </c>
      <c r="E117" s="79"/>
      <c r="F117" s="79"/>
      <c r="G117" s="79">
        <f>SUM(G112:G116)</f>
        <v>0</v>
      </c>
      <c r="H117" s="79"/>
      <c r="I117" s="79"/>
      <c r="J117" s="79">
        <f>SUM(J112:J116)</f>
        <v>5456</v>
      </c>
      <c r="K117" s="79"/>
      <c r="L117" s="79"/>
      <c r="M117" s="79">
        <f>SUM(M112:M116)</f>
        <v>0</v>
      </c>
      <c r="N117" s="83" t="s">
        <v>207</v>
      </c>
      <c r="O117" s="1"/>
      <c r="P117" s="1"/>
      <c r="Q117" s="1"/>
    </row>
    <row r="118" spans="1:17" hidden="1">
      <c r="A118" s="123" t="s">
        <v>77</v>
      </c>
      <c r="B118" s="124"/>
      <c r="C118" s="125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"/>
      <c r="O118" s="1"/>
      <c r="P118" s="1"/>
      <c r="Q118" s="1"/>
    </row>
    <row r="119" spans="1:17" ht="84.75" hidden="1">
      <c r="A119" s="51" t="s">
        <v>78</v>
      </c>
      <c r="B119" s="53"/>
      <c r="C119" s="54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1"/>
      <c r="O119" s="1"/>
      <c r="P119" s="1"/>
      <c r="Q119" s="1"/>
    </row>
    <row r="120" spans="1:17" ht="24.75" hidden="1">
      <c r="A120" s="15" t="s">
        <v>47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23" t="s">
        <v>28</v>
      </c>
      <c r="B121" s="124"/>
      <c r="C121" s="125"/>
      <c r="D121" s="126">
        <f>SUM(D119:D120)</f>
        <v>0</v>
      </c>
      <c r="E121" s="126"/>
      <c r="F121" s="126"/>
      <c r="G121" s="126">
        <f>SUM(G119:G120)</f>
        <v>0</v>
      </c>
      <c r="H121" s="126"/>
      <c r="I121" s="126"/>
      <c r="J121" s="126">
        <f>SUM(J119:J120)</f>
        <v>0</v>
      </c>
      <c r="K121" s="126"/>
      <c r="L121" s="126"/>
      <c r="M121" s="126">
        <f>SUM(M119:M120)</f>
        <v>0</v>
      </c>
      <c r="N121" s="83" t="s">
        <v>207</v>
      </c>
      <c r="O121" s="1"/>
      <c r="P121" s="1"/>
      <c r="Q121" s="1"/>
    </row>
    <row r="122" spans="1:17" hidden="1">
      <c r="A122" s="115" t="s">
        <v>41</v>
      </c>
      <c r="B122" s="116"/>
      <c r="C122" s="117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"/>
      <c r="O122" s="1"/>
      <c r="P122" s="1"/>
      <c r="Q122" s="1"/>
    </row>
    <row r="123" spans="1:17" ht="48.75" hidden="1">
      <c r="A123" s="15" t="s">
        <v>66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24.75" hidden="1">
      <c r="A124" s="15" t="s">
        <v>67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t="60.75" hidden="1">
      <c r="A125" s="15" t="s">
        <v>69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5" t="s">
        <v>70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t="36.75" hidden="1">
      <c r="A127" s="15" t="s">
        <v>71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5" t="s">
        <v>68</v>
      </c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9" t="s">
        <v>28</v>
      </c>
      <c r="B129" s="120"/>
      <c r="C129" s="121"/>
      <c r="D129" s="122">
        <f>SUM(D123:D128)</f>
        <v>0</v>
      </c>
      <c r="E129" s="122"/>
      <c r="F129" s="122"/>
      <c r="G129" s="122">
        <f>SUM(G123:G128)</f>
        <v>0</v>
      </c>
      <c r="H129" s="122"/>
      <c r="I129" s="122"/>
      <c r="J129" s="122">
        <f>SUM(J123:J128)</f>
        <v>0</v>
      </c>
      <c r="K129" s="122"/>
      <c r="L129" s="122"/>
      <c r="M129" s="122">
        <f>SUM(M123:M128)</f>
        <v>0</v>
      </c>
      <c r="N129" s="83" t="s">
        <v>207</v>
      </c>
      <c r="O129" s="1"/>
      <c r="P129" s="1"/>
      <c r="Q129" s="1"/>
    </row>
    <row r="130" spans="1:17" hidden="1">
      <c r="A130" s="149" t="s">
        <v>42</v>
      </c>
      <c r="B130" s="150"/>
      <c r="C130" s="151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1"/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3" t="s">
        <v>28</v>
      </c>
      <c r="B134" s="148"/>
      <c r="C134" s="154"/>
      <c r="D134" s="155">
        <f>SUM(D131:D133)</f>
        <v>0</v>
      </c>
      <c r="E134" s="155"/>
      <c r="F134" s="155"/>
      <c r="G134" s="155">
        <f>SUM(G131:G133)</f>
        <v>0</v>
      </c>
      <c r="H134" s="155"/>
      <c r="I134" s="155"/>
      <c r="J134" s="155">
        <f>SUM(J131:J133)</f>
        <v>0</v>
      </c>
      <c r="K134" s="155"/>
      <c r="L134" s="155"/>
      <c r="M134" s="155">
        <f>SUM(M131:M133)</f>
        <v>0</v>
      </c>
      <c r="N134" s="83" t="s">
        <v>207</v>
      </c>
      <c r="O134" s="1"/>
      <c r="P134" s="1"/>
      <c r="Q134" s="1"/>
    </row>
    <row r="135" spans="1:17" hidden="1">
      <c r="A135" s="127" t="s">
        <v>43</v>
      </c>
      <c r="B135" s="12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"/>
      <c r="O135" s="1"/>
      <c r="P135" s="1"/>
      <c r="Q135" s="1"/>
    </row>
    <row r="136" spans="1:17" ht="24.75" hidden="1">
      <c r="A136" s="15" t="s">
        <v>44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36.75" hidden="1">
      <c r="A138" s="15" t="s">
        <v>72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48.75" hidden="1">
      <c r="A139" s="15" t="s">
        <v>73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72.75" hidden="1">
      <c r="A140" s="15" t="s">
        <v>74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60.75" hidden="1">
      <c r="A141" s="15" t="s">
        <v>75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46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96.75" hidden="1">
      <c r="A143" s="15" t="s">
        <v>76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idden="1">
      <c r="A144" s="127" t="s">
        <v>28</v>
      </c>
      <c r="B144" s="131"/>
      <c r="C144" s="132"/>
      <c r="D144" s="133">
        <f>SUM(D136:D143)</f>
        <v>0</v>
      </c>
      <c r="E144" s="133"/>
      <c r="F144" s="133"/>
      <c r="G144" s="133">
        <f>SUM(G136:G143)</f>
        <v>0</v>
      </c>
      <c r="H144" s="133"/>
      <c r="I144" s="133"/>
      <c r="J144" s="133">
        <f>SUM(J136:J143)</f>
        <v>0</v>
      </c>
      <c r="K144" s="133"/>
      <c r="L144" s="133"/>
      <c r="M144" s="133">
        <f>SUM(M136:M143)</f>
        <v>0</v>
      </c>
      <c r="N144" s="83" t="s">
        <v>207</v>
      </c>
      <c r="O144" s="1"/>
      <c r="P144" s="1"/>
      <c r="Q144" s="1"/>
    </row>
    <row r="145" spans="1:17" ht="24.75">
      <c r="A145" s="62" t="s">
        <v>48</v>
      </c>
      <c r="B145" s="63"/>
      <c r="C145" s="64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1"/>
      <c r="O145" s="1"/>
      <c r="P145" s="1"/>
      <c r="Q145" s="1"/>
    </row>
    <row r="146" spans="1:17" ht="24.75" hidden="1">
      <c r="A146" s="15" t="s">
        <v>49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24.75">
      <c r="A149" s="15" t="s">
        <v>52</v>
      </c>
      <c r="B149" s="14" t="s">
        <v>201</v>
      </c>
      <c r="C149" s="14">
        <v>20</v>
      </c>
      <c r="D149" s="14">
        <v>9200</v>
      </c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72.75">
      <c r="A150" s="15" t="s">
        <v>353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 t="s">
        <v>201</v>
      </c>
      <c r="L150" s="14">
        <v>50</v>
      </c>
      <c r="M150" s="14">
        <v>7700</v>
      </c>
      <c r="N150" s="1"/>
      <c r="O150" s="1"/>
      <c r="P150" s="1"/>
      <c r="Q150" s="1"/>
    </row>
    <row r="151" spans="1:17" ht="48.75" hidden="1">
      <c r="A151" s="15" t="s">
        <v>80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108.75" hidden="1">
      <c r="A152" s="15" t="s">
        <v>81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t="48.75">
      <c r="A153" s="15" t="s">
        <v>82</v>
      </c>
      <c r="B153" s="12"/>
      <c r="C153" s="13"/>
      <c r="D153" s="14"/>
      <c r="E153" s="14"/>
      <c r="F153" s="14"/>
      <c r="G153" s="14"/>
      <c r="H153" s="14"/>
      <c r="I153" s="14"/>
      <c r="J153" s="14"/>
      <c r="K153" s="14" t="s">
        <v>191</v>
      </c>
      <c r="L153" s="14">
        <v>4</v>
      </c>
      <c r="M153" s="14">
        <v>4460</v>
      </c>
      <c r="N153" s="1"/>
      <c r="O153" s="1"/>
      <c r="P153" s="1"/>
      <c r="Q153" s="1"/>
    </row>
    <row r="154" spans="1:17">
      <c r="A154" s="17" t="s">
        <v>28</v>
      </c>
      <c r="B154" s="63"/>
      <c r="C154" s="64"/>
      <c r="D154" s="80">
        <f>SUM(D146:D153)</f>
        <v>9200</v>
      </c>
      <c r="E154" s="65"/>
      <c r="F154" s="65"/>
      <c r="G154" s="80">
        <f>SUM(G146:G153)</f>
        <v>0</v>
      </c>
      <c r="H154" s="65"/>
      <c r="I154" s="65"/>
      <c r="J154" s="80">
        <f>SUM(J146:J153)</f>
        <v>0</v>
      </c>
      <c r="K154" s="65"/>
      <c r="L154" s="65"/>
      <c r="M154" s="80">
        <f>SUM(M146:M153)</f>
        <v>12160</v>
      </c>
      <c r="N154" s="83" t="s">
        <v>207</v>
      </c>
      <c r="O154" s="1"/>
      <c r="P154" s="1"/>
      <c r="Q154" s="1"/>
    </row>
    <row r="155" spans="1:17" ht="24.75" customHeight="1">
      <c r="A155" s="66" t="s">
        <v>58</v>
      </c>
      <c r="B155" s="287" t="s">
        <v>84</v>
      </c>
      <c r="C155" s="288"/>
      <c r="D155" s="289"/>
      <c r="E155" s="281" t="s">
        <v>85</v>
      </c>
      <c r="F155" s="282"/>
      <c r="G155" s="283"/>
      <c r="H155" s="281" t="s">
        <v>86</v>
      </c>
      <c r="I155" s="282"/>
      <c r="J155" s="283"/>
      <c r="K155" s="281" t="s">
        <v>87</v>
      </c>
      <c r="L155" s="282"/>
      <c r="M155" s="283"/>
      <c r="N155" s="1"/>
      <c r="O155" s="1"/>
      <c r="P155" s="1"/>
      <c r="Q155" s="1"/>
    </row>
    <row r="156" spans="1:17" ht="24.75">
      <c r="A156" s="67" t="s">
        <v>59</v>
      </c>
      <c r="B156" s="284">
        <f>D154+D144+D134+D129+D121+D117+D110+D96+D72+D47</f>
        <v>32076</v>
      </c>
      <c r="C156" s="285"/>
      <c r="D156" s="286"/>
      <c r="E156" s="284">
        <f>G154+G144+G134+G129+G121+G117+G110+G96+G72+G47</f>
        <v>0</v>
      </c>
      <c r="F156" s="285"/>
      <c r="G156" s="286"/>
      <c r="H156" s="284">
        <f>J154+J144+J134+J129+J121+J117+J110+J96+J72+J47</f>
        <v>47816</v>
      </c>
      <c r="I156" s="285"/>
      <c r="J156" s="286"/>
      <c r="K156" s="284">
        <f>M154+M144+M134+M129+M121+M117+M110+M96+M72+M47</f>
        <v>12160</v>
      </c>
      <c r="L156" s="285"/>
      <c r="M156" s="286"/>
      <c r="N156" s="83" t="s">
        <v>207</v>
      </c>
      <c r="O156" s="1"/>
      <c r="P156" s="1"/>
      <c r="Q156" s="1"/>
    </row>
    <row r="157" spans="1:17" ht="15.75" thickBot="1">
      <c r="A157" s="41" t="s">
        <v>60</v>
      </c>
      <c r="B157" s="278"/>
      <c r="C157" s="279"/>
      <c r="D157" s="279"/>
      <c r="E157" s="279"/>
      <c r="F157" s="279"/>
      <c r="G157" s="279"/>
      <c r="H157" s="279"/>
      <c r="I157" s="279"/>
      <c r="J157" s="279"/>
      <c r="K157" s="280"/>
      <c r="L157" s="76"/>
      <c r="M157" s="85">
        <f>K156+H156+E156+B156</f>
        <v>92052</v>
      </c>
      <c r="N157" s="83" t="s">
        <v>207</v>
      </c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38" t="s">
        <v>401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</sheetData>
  <autoFilter ref="A16:O158">
    <filterColumn colId="0"/>
    <filterColumn colId="13"/>
  </autoFilter>
  <mergeCells count="27">
    <mergeCell ref="B156:D156"/>
    <mergeCell ref="E156:G156"/>
    <mergeCell ref="H156:J156"/>
    <mergeCell ref="K156:M156"/>
    <mergeCell ref="B157:K157"/>
    <mergeCell ref="B155:D155"/>
    <mergeCell ref="E155:G155"/>
    <mergeCell ref="H155:J155"/>
    <mergeCell ref="K155:M155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Q169"/>
  <sheetViews>
    <sheetView topLeftCell="A87" workbookViewId="0">
      <selection activeCell="A98" sqref="A98:XFD98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 s="88" customFormat="1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87"/>
      <c r="O1" s="87"/>
      <c r="P1" s="87"/>
      <c r="Q1" s="87"/>
    </row>
    <row r="2" spans="1:17" s="88" customFormat="1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87"/>
      <c r="O2" s="87"/>
      <c r="P2" s="87"/>
      <c r="Q2" s="87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110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1455.8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294</v>
      </c>
      <c r="B6" s="277"/>
      <c r="C6" s="277"/>
      <c r="D6" s="277"/>
      <c r="E6" s="277"/>
      <c r="F6" s="277"/>
      <c r="G6" s="90" t="s">
        <v>481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9" t="s">
        <v>464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-182279.74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(3045.5+71.6)*G10*H10</f>
        <v>172063.91999999998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M155</f>
        <v>336718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-346933.82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>
        <v>50</v>
      </c>
      <c r="G25" s="14">
        <v>49500</v>
      </c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531</v>
      </c>
      <c r="C28" s="13">
        <v>2</v>
      </c>
      <c r="D28" s="14">
        <v>1136</v>
      </c>
      <c r="E28" s="14"/>
      <c r="F28" s="14">
        <v>20</v>
      </c>
      <c r="G28" s="14">
        <v>26800</v>
      </c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614</v>
      </c>
      <c r="C29" s="13">
        <f>0.5+20</f>
        <v>20.5</v>
      </c>
      <c r="D29" s="14">
        <v>12861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4" t="s">
        <v>612</v>
      </c>
      <c r="C30" s="14">
        <v>0.5</v>
      </c>
      <c r="D30" s="14">
        <f>478*C30</f>
        <v>239</v>
      </c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17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4" t="s">
        <v>613</v>
      </c>
      <c r="C44" s="13">
        <f>6+28</f>
        <v>34</v>
      </c>
      <c r="D44" s="14">
        <v>3997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18233</v>
      </c>
      <c r="E45" s="20"/>
      <c r="F45" s="20"/>
      <c r="G45" s="20">
        <f>SUM(G20:G44)</f>
        <v>76300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6" t="s">
        <v>10</v>
      </c>
      <c r="B52" s="12"/>
      <c r="C52" s="13"/>
      <c r="D52" s="14"/>
      <c r="E52" s="14" t="s">
        <v>178</v>
      </c>
      <c r="F52" s="14">
        <v>30</v>
      </c>
      <c r="G52" s="14">
        <v>23550</v>
      </c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23550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8</v>
      </c>
      <c r="B75" s="12"/>
      <c r="C75" s="13"/>
      <c r="D75" s="14"/>
      <c r="E75" s="14" t="s">
        <v>178</v>
      </c>
      <c r="F75" s="14">
        <v>30</v>
      </c>
      <c r="G75" s="14">
        <v>27900</v>
      </c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5" t="s">
        <v>21</v>
      </c>
      <c r="B87" s="12"/>
      <c r="C87" s="13"/>
      <c r="D87" s="14"/>
      <c r="E87" s="14"/>
      <c r="F87" s="14">
        <v>6</v>
      </c>
      <c r="G87" s="14">
        <v>1998</v>
      </c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29898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15" t="s">
        <v>6</v>
      </c>
      <c r="B97" s="12" t="s">
        <v>572</v>
      </c>
      <c r="C97" s="13">
        <v>2</v>
      </c>
      <c r="D97" s="14">
        <v>2881</v>
      </c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>
      <c r="A100" s="15" t="s">
        <v>34</v>
      </c>
      <c r="B100" s="12" t="s">
        <v>572</v>
      </c>
      <c r="C100" s="13">
        <v>1</v>
      </c>
      <c r="D100" s="14">
        <v>350</v>
      </c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>
      <c r="A103" s="42" t="s">
        <v>36</v>
      </c>
      <c r="B103" s="12" t="s">
        <v>572</v>
      </c>
      <c r="C103" s="13">
        <v>1</v>
      </c>
      <c r="D103" s="14">
        <v>380</v>
      </c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>
      <c r="A106" s="42" t="s">
        <v>533</v>
      </c>
      <c r="B106" s="12" t="s">
        <v>572</v>
      </c>
      <c r="C106" s="13">
        <v>2</v>
      </c>
      <c r="D106" s="14">
        <v>456</v>
      </c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39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>
      <c r="A108" s="43" t="s">
        <v>28</v>
      </c>
      <c r="B108" s="44"/>
      <c r="C108" s="45"/>
      <c r="D108" s="46">
        <f>SUM(D96:D107)</f>
        <v>4067</v>
      </c>
      <c r="E108" s="46"/>
      <c r="F108" s="46"/>
      <c r="G108" s="46">
        <f>SUM(G96:G107)</f>
        <v>0</v>
      </c>
      <c r="H108" s="46"/>
      <c r="I108" s="46"/>
      <c r="J108" s="46">
        <f>SUM(J96:J107)</f>
        <v>0</v>
      </c>
      <c r="K108" s="46"/>
      <c r="L108" s="46"/>
      <c r="M108" s="46">
        <f>SUM(M96:M107)</f>
        <v>0</v>
      </c>
      <c r="N108" s="83" t="s">
        <v>207</v>
      </c>
      <c r="O108" s="1"/>
      <c r="P108" s="1"/>
      <c r="Q108" s="1"/>
    </row>
    <row r="109" spans="1:17" hidden="1">
      <c r="A109" s="47" t="s">
        <v>40</v>
      </c>
      <c r="B109" s="48"/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1"/>
      <c r="O109" s="1"/>
      <c r="P109" s="1"/>
      <c r="Q109" s="1"/>
    </row>
    <row r="110" spans="1:17" ht="24.75" hidden="1">
      <c r="A110" s="51" t="s">
        <v>62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24.75" hidden="1">
      <c r="A111" s="51" t="s">
        <v>63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36.75" hidden="1">
      <c r="A112" s="51" t="s">
        <v>64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72.75" hidden="1">
      <c r="A113" s="51" t="s">
        <v>65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51" t="s">
        <v>61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47" t="s">
        <v>28</v>
      </c>
      <c r="B115" s="113"/>
      <c r="C115" s="114"/>
      <c r="D115" s="79">
        <f>SUM(D110:D114)</f>
        <v>0</v>
      </c>
      <c r="E115" s="79"/>
      <c r="F115" s="79"/>
      <c r="G115" s="79">
        <f>SUM(G110:G114)</f>
        <v>0</v>
      </c>
      <c r="H115" s="79"/>
      <c r="I115" s="79"/>
      <c r="J115" s="79">
        <f>SUM(J110:J114)</f>
        <v>0</v>
      </c>
      <c r="K115" s="79"/>
      <c r="L115" s="79"/>
      <c r="M115" s="79">
        <f>SUM(M110:M114)</f>
        <v>0</v>
      </c>
      <c r="N115" s="83" t="s">
        <v>207</v>
      </c>
      <c r="O115" s="1"/>
      <c r="P115" s="1"/>
      <c r="Q115" s="1"/>
    </row>
    <row r="116" spans="1:17" hidden="1">
      <c r="A116" s="123" t="s">
        <v>77</v>
      </c>
      <c r="B116" s="124"/>
      <c r="C116" s="125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"/>
      <c r="O116" s="1"/>
      <c r="P116" s="1"/>
      <c r="Q116" s="1"/>
    </row>
    <row r="117" spans="1:17" ht="84.75" hidden="1">
      <c r="A117" s="51" t="s">
        <v>78</v>
      </c>
      <c r="B117" s="53"/>
      <c r="C117" s="54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1"/>
      <c r="O117" s="1"/>
      <c r="P117" s="1"/>
      <c r="Q117" s="1"/>
    </row>
    <row r="118" spans="1:17" ht="24.75" hidden="1">
      <c r="A118" s="15" t="s">
        <v>47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idden="1">
      <c r="A119" s="123" t="s">
        <v>28</v>
      </c>
      <c r="B119" s="124"/>
      <c r="C119" s="125"/>
      <c r="D119" s="126">
        <f>SUM(D117:D118)</f>
        <v>0</v>
      </c>
      <c r="E119" s="126"/>
      <c r="F119" s="126"/>
      <c r="G119" s="126">
        <f>SUM(G117:G118)</f>
        <v>0</v>
      </c>
      <c r="H119" s="126"/>
      <c r="I119" s="126"/>
      <c r="J119" s="126">
        <f>SUM(J117:J118)</f>
        <v>0</v>
      </c>
      <c r="K119" s="126"/>
      <c r="L119" s="126"/>
      <c r="M119" s="126">
        <f>SUM(M117:M118)</f>
        <v>0</v>
      </c>
      <c r="N119" s="83" t="s">
        <v>207</v>
      </c>
      <c r="O119" s="1"/>
      <c r="P119" s="1"/>
      <c r="Q119" s="1"/>
    </row>
    <row r="120" spans="1:17" hidden="1">
      <c r="A120" s="115" t="s">
        <v>41</v>
      </c>
      <c r="B120" s="116"/>
      <c r="C120" s="117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"/>
      <c r="O120" s="1"/>
      <c r="P120" s="1"/>
      <c r="Q120" s="1"/>
    </row>
    <row r="121" spans="1:17" ht="48.75" hidden="1">
      <c r="A121" s="15" t="s">
        <v>66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67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60.75" hidden="1">
      <c r="A123" s="15" t="s">
        <v>69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70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t="36.75" hidden="1">
      <c r="A125" s="15" t="s">
        <v>71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5" t="s">
        <v>68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9" t="s">
        <v>28</v>
      </c>
      <c r="B127" s="120"/>
      <c r="C127" s="121"/>
      <c r="D127" s="122">
        <f>SUM(D121:D126)</f>
        <v>0</v>
      </c>
      <c r="E127" s="122"/>
      <c r="F127" s="122"/>
      <c r="G127" s="122">
        <f>SUM(G121:G126)</f>
        <v>0</v>
      </c>
      <c r="H127" s="122"/>
      <c r="I127" s="122"/>
      <c r="J127" s="122">
        <f>SUM(J121:J126)</f>
        <v>0</v>
      </c>
      <c r="K127" s="122"/>
      <c r="L127" s="122"/>
      <c r="M127" s="122">
        <f>SUM(M121:M126)</f>
        <v>0</v>
      </c>
      <c r="N127" s="83" t="s">
        <v>207</v>
      </c>
      <c r="O127" s="1"/>
      <c r="P127" s="1"/>
      <c r="Q127" s="1"/>
    </row>
    <row r="128" spans="1:17">
      <c r="A128" s="149" t="s">
        <v>42</v>
      </c>
      <c r="B128" s="150"/>
      <c r="C128" s="151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"/>
      <c r="O128" s="1"/>
      <c r="P128" s="1"/>
      <c r="Q128" s="1"/>
    </row>
    <row r="129" spans="1:17">
      <c r="A129" s="15" t="s">
        <v>420</v>
      </c>
      <c r="B129" s="12"/>
      <c r="C129" s="13"/>
      <c r="D129" s="14"/>
      <c r="E129" s="14"/>
      <c r="F129" s="14"/>
      <c r="G129" s="14"/>
      <c r="H129" s="14" t="s">
        <v>467</v>
      </c>
      <c r="I129" s="14">
        <v>2</v>
      </c>
      <c r="J129" s="14">
        <v>70000</v>
      </c>
      <c r="K129" s="14" t="s">
        <v>468</v>
      </c>
      <c r="L129" s="14">
        <v>2</v>
      </c>
      <c r="M129" s="14">
        <v>70000</v>
      </c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3" t="s">
        <v>28</v>
      </c>
      <c r="B132" s="148"/>
      <c r="C132" s="154"/>
      <c r="D132" s="155">
        <f>SUM(D129:D131)</f>
        <v>0</v>
      </c>
      <c r="E132" s="155"/>
      <c r="F132" s="155"/>
      <c r="G132" s="155">
        <f>SUM(G129:G131)</f>
        <v>0</v>
      </c>
      <c r="H132" s="155"/>
      <c r="I132" s="155"/>
      <c r="J132" s="155">
        <f>SUM(J129:J131)</f>
        <v>70000</v>
      </c>
      <c r="K132" s="155"/>
      <c r="L132" s="155"/>
      <c r="M132" s="155">
        <f>SUM(M129:M131)</f>
        <v>70000</v>
      </c>
      <c r="N132" s="83" t="s">
        <v>207</v>
      </c>
      <c r="O132" s="1"/>
      <c r="P132" s="1"/>
      <c r="Q132" s="1"/>
    </row>
    <row r="133" spans="1:17">
      <c r="A133" s="127" t="s">
        <v>43</v>
      </c>
      <c r="B133" s="12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"/>
      <c r="O133" s="1"/>
      <c r="P133" s="1"/>
      <c r="Q133" s="1"/>
    </row>
    <row r="134" spans="1:17" ht="24.75" hidden="1">
      <c r="A134" s="15" t="s">
        <v>44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idden="1">
      <c r="A135" s="15" t="s">
        <v>45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36.75" hidden="1">
      <c r="A136" s="15" t="s">
        <v>72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48.75" hidden="1">
      <c r="A137" s="15" t="s">
        <v>73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72.75" hidden="1">
      <c r="A138" s="15" t="s">
        <v>74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60.75" hidden="1">
      <c r="A139" s="15" t="s">
        <v>75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5" t="s">
        <v>46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36.75">
      <c r="A141" s="15" t="s">
        <v>615</v>
      </c>
      <c r="B141" s="12" t="s">
        <v>616</v>
      </c>
      <c r="C141" s="13">
        <v>3</v>
      </c>
      <c r="D141" s="14">
        <v>447</v>
      </c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>
      <c r="A142" s="127" t="s">
        <v>28</v>
      </c>
      <c r="B142" s="131"/>
      <c r="C142" s="132"/>
      <c r="D142" s="133">
        <f>SUM(D134:D141)</f>
        <v>447</v>
      </c>
      <c r="E142" s="133"/>
      <c r="F142" s="133"/>
      <c r="G142" s="133">
        <f>SUM(G134:G141)</f>
        <v>0</v>
      </c>
      <c r="H142" s="133"/>
      <c r="I142" s="133"/>
      <c r="J142" s="133">
        <f>SUM(J134:J141)</f>
        <v>0</v>
      </c>
      <c r="K142" s="133"/>
      <c r="L142" s="133"/>
      <c r="M142" s="133">
        <f>SUM(M134:M141)</f>
        <v>0</v>
      </c>
      <c r="N142" s="83" t="s">
        <v>207</v>
      </c>
      <c r="O142" s="1"/>
      <c r="P142" s="1"/>
      <c r="Q142" s="1"/>
    </row>
    <row r="143" spans="1:17" ht="24.75">
      <c r="A143" s="62" t="s">
        <v>48</v>
      </c>
      <c r="B143" s="63"/>
      <c r="C143" s="64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1"/>
      <c r="O143" s="1"/>
      <c r="P143" s="1"/>
      <c r="Q143" s="1"/>
    </row>
    <row r="144" spans="1:17" ht="24.75" hidden="1">
      <c r="A144" s="15" t="s">
        <v>49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50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51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52</v>
      </c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72.75">
      <c r="A148" s="15" t="s">
        <v>353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 t="s">
        <v>201</v>
      </c>
      <c r="L148" s="14">
        <v>50</v>
      </c>
      <c r="M148" s="14">
        <v>7700</v>
      </c>
      <c r="N148" s="1"/>
      <c r="O148" s="1"/>
      <c r="P148" s="1"/>
      <c r="Q148" s="1"/>
    </row>
    <row r="149" spans="1:17" ht="48.75" hidden="1">
      <c r="A149" s="15" t="s">
        <v>80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60.75">
      <c r="A150" s="15" t="s">
        <v>534</v>
      </c>
      <c r="B150" s="73" t="s">
        <v>617</v>
      </c>
      <c r="C150" s="13">
        <f>6+18</f>
        <v>24</v>
      </c>
      <c r="D150" s="14">
        <f>8372+25921</f>
        <v>34293</v>
      </c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48.75">
      <c r="A151" s="15" t="s">
        <v>82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 t="s">
        <v>191</v>
      </c>
      <c r="L151" s="14">
        <v>2</v>
      </c>
      <c r="M151" s="14">
        <v>2230</v>
      </c>
      <c r="N151" s="1"/>
      <c r="O151" s="1"/>
      <c r="P151" s="1"/>
      <c r="Q151" s="1"/>
    </row>
    <row r="152" spans="1:17">
      <c r="A152" s="17" t="s">
        <v>28</v>
      </c>
      <c r="B152" s="63"/>
      <c r="C152" s="64"/>
      <c r="D152" s="80">
        <f>SUM(D144:D151)</f>
        <v>34293</v>
      </c>
      <c r="E152" s="65"/>
      <c r="F152" s="65"/>
      <c r="G152" s="80">
        <f>SUM(G144:G151)</f>
        <v>0</v>
      </c>
      <c r="H152" s="65"/>
      <c r="I152" s="65"/>
      <c r="J152" s="80">
        <f>SUM(J144:J151)</f>
        <v>0</v>
      </c>
      <c r="K152" s="65"/>
      <c r="L152" s="65"/>
      <c r="M152" s="80">
        <f>SUM(M144:M151)</f>
        <v>9930</v>
      </c>
      <c r="N152" s="83" t="s">
        <v>207</v>
      </c>
      <c r="O152" s="1"/>
      <c r="P152" s="1"/>
      <c r="Q152" s="1"/>
    </row>
    <row r="153" spans="1:17" ht="24.75" hidden="1" customHeight="1">
      <c r="A153" s="66" t="s">
        <v>58</v>
      </c>
      <c r="B153" s="287" t="s">
        <v>84</v>
      </c>
      <c r="C153" s="288"/>
      <c r="D153" s="289"/>
      <c r="E153" s="281" t="s">
        <v>85</v>
      </c>
      <c r="F153" s="282"/>
      <c r="G153" s="283"/>
      <c r="H153" s="281" t="s">
        <v>86</v>
      </c>
      <c r="I153" s="282"/>
      <c r="J153" s="283"/>
      <c r="K153" s="281" t="s">
        <v>87</v>
      </c>
      <c r="L153" s="282"/>
      <c r="M153" s="283"/>
      <c r="N153" s="1"/>
      <c r="O153" s="1"/>
      <c r="P153" s="1"/>
      <c r="Q153" s="1"/>
    </row>
    <row r="154" spans="1:17" ht="24.75">
      <c r="A154" s="67" t="s">
        <v>59</v>
      </c>
      <c r="B154" s="284">
        <f>D152+D142+D132+D127+D119+D115+D108+D94+D70+D45</f>
        <v>57040</v>
      </c>
      <c r="C154" s="285"/>
      <c r="D154" s="286"/>
      <c r="E154" s="284">
        <f>G152+G142+G132+G127+G119+G115+G108+G94+G70+G45</f>
        <v>129748</v>
      </c>
      <c r="F154" s="285"/>
      <c r="G154" s="286"/>
      <c r="H154" s="284">
        <f>J152+J142+J132+J127+J119+J115+J108+J94+J70+J45</f>
        <v>70000</v>
      </c>
      <c r="I154" s="285"/>
      <c r="J154" s="286"/>
      <c r="K154" s="284">
        <f>M152+M142+M132+M127+M119+M115+M108+M94+M70+M45</f>
        <v>79930</v>
      </c>
      <c r="L154" s="285"/>
      <c r="M154" s="286"/>
      <c r="N154" s="83" t="s">
        <v>207</v>
      </c>
      <c r="O154" s="1"/>
      <c r="P154" s="1"/>
      <c r="Q154" s="1"/>
    </row>
    <row r="155" spans="1:17" ht="15.75" thickBot="1">
      <c r="A155" s="41" t="s">
        <v>60</v>
      </c>
      <c r="B155" s="278"/>
      <c r="C155" s="279"/>
      <c r="D155" s="279"/>
      <c r="E155" s="279"/>
      <c r="F155" s="279"/>
      <c r="G155" s="279"/>
      <c r="H155" s="279"/>
      <c r="I155" s="279"/>
      <c r="J155" s="279"/>
      <c r="K155" s="280"/>
      <c r="L155" s="76"/>
      <c r="M155" s="85">
        <f>K154+H154+E154+B154</f>
        <v>336718</v>
      </c>
      <c r="N155" s="83" t="s">
        <v>207</v>
      </c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38" t="s">
        <v>401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</sheetData>
  <autoFilter ref="A16:O157">
    <filterColumn colId="0"/>
    <filterColumn colId="13"/>
  </autoFilter>
  <mergeCells count="27">
    <mergeCell ref="B154:D154"/>
    <mergeCell ref="E154:G154"/>
    <mergeCell ref="H154:J154"/>
    <mergeCell ref="K154:M154"/>
    <mergeCell ref="B155:K155"/>
    <mergeCell ref="B153:D153"/>
    <mergeCell ref="E153:G153"/>
    <mergeCell ref="H153:J153"/>
    <mergeCell ref="K153:M153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Q168"/>
  <sheetViews>
    <sheetView topLeftCell="A4" workbookViewId="0">
      <selection activeCell="A147" sqref="A147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111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1544.8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482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286</v>
      </c>
      <c r="B7" s="277"/>
      <c r="C7" s="277"/>
      <c r="D7" s="277"/>
      <c r="E7" s="277"/>
      <c r="F7" s="277"/>
      <c r="G7" s="90" t="s">
        <v>267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2">
        <v>-140484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(3060.5+255.8)*G10*H10</f>
        <v>183059.76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78044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-35468.239999999991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618</v>
      </c>
      <c r="C28" s="13">
        <v>3.5</v>
      </c>
      <c r="D28" s="14">
        <f>570*C28</f>
        <v>1995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179</v>
      </c>
      <c r="I29" s="14" t="s">
        <v>182</v>
      </c>
      <c r="J29" s="14">
        <v>8352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 t="s">
        <v>345</v>
      </c>
      <c r="C30" s="13">
        <v>0.15</v>
      </c>
      <c r="D30" s="14">
        <v>120</v>
      </c>
      <c r="E30" s="14"/>
      <c r="F30" s="14"/>
      <c r="G30" s="14"/>
      <c r="H30" s="14" t="s">
        <v>179</v>
      </c>
      <c r="I30" s="14" t="s">
        <v>181</v>
      </c>
      <c r="J30" s="14">
        <v>4194</v>
      </c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179</v>
      </c>
      <c r="I36" s="14" t="s">
        <v>183</v>
      </c>
      <c r="J36" s="14">
        <v>13986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179</v>
      </c>
      <c r="I37" s="14" t="s">
        <v>184</v>
      </c>
      <c r="J37" s="14">
        <v>4644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265" t="s">
        <v>619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t="24.75">
      <c r="A44" s="16" t="s">
        <v>504</v>
      </c>
      <c r="B44" s="73" t="s">
        <v>620</v>
      </c>
      <c r="C44" s="13">
        <v>6</v>
      </c>
      <c r="D44" s="14">
        <v>920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3035</v>
      </c>
      <c r="E45" s="20"/>
      <c r="F45" s="20"/>
      <c r="G45" s="20">
        <f>SUM(G20:G44)</f>
        <v>0</v>
      </c>
      <c r="H45" s="20"/>
      <c r="I45" s="20"/>
      <c r="J45" s="20">
        <f>SUM(J20:J44)</f>
        <v>31176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11</v>
      </c>
      <c r="B53" s="12" t="s">
        <v>175</v>
      </c>
      <c r="C53" s="13">
        <v>1.5</v>
      </c>
      <c r="D53" s="14">
        <v>1138</v>
      </c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5" t="s">
        <v>14</v>
      </c>
      <c r="B56" s="12" t="s">
        <v>175</v>
      </c>
      <c r="C56" s="13">
        <v>1</v>
      </c>
      <c r="D56" s="14">
        <v>522</v>
      </c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25" t="s">
        <v>28</v>
      </c>
      <c r="B70" s="26"/>
      <c r="C70" s="27"/>
      <c r="D70" s="28">
        <f>SUM(D47:D69)</f>
        <v>1660</v>
      </c>
      <c r="E70" s="28"/>
      <c r="F70" s="28"/>
      <c r="G70" s="28">
        <f>SUM(G47:G69)</f>
        <v>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 hidden="1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 hidden="1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t="24.75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24.75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36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72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84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t="24.75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 hidden="1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48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60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68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 hidden="1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t="24.75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72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96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60.75">
      <c r="A146" s="15" t="s">
        <v>621</v>
      </c>
      <c r="B146" s="14" t="s">
        <v>196</v>
      </c>
      <c r="C146" s="14">
        <v>24</v>
      </c>
      <c r="D146" s="14">
        <v>34473</v>
      </c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72.75">
      <c r="A147" s="15" t="s">
        <v>353</v>
      </c>
      <c r="B147" s="12"/>
      <c r="C147" s="13"/>
      <c r="D147" s="14"/>
      <c r="E147" s="14" t="s">
        <v>196</v>
      </c>
      <c r="F147" s="14">
        <v>50</v>
      </c>
      <c r="G147" s="14">
        <v>7700</v>
      </c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108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82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>
      <c r="A151" s="17" t="s">
        <v>28</v>
      </c>
      <c r="B151" s="63"/>
      <c r="C151" s="64"/>
      <c r="D151" s="80">
        <f>SUM(D143:D150)</f>
        <v>34473</v>
      </c>
      <c r="E151" s="65"/>
      <c r="F151" s="65"/>
      <c r="G151" s="80">
        <f>SUM(G143:G150)</f>
        <v>7700</v>
      </c>
      <c r="H151" s="65"/>
      <c r="I151" s="65"/>
      <c r="J151" s="80">
        <f>SUM(J143:J150)</f>
        <v>0</v>
      </c>
      <c r="K151" s="65"/>
      <c r="L151" s="65"/>
      <c r="M151" s="80">
        <f>SUM(M143:M150)</f>
        <v>0</v>
      </c>
      <c r="N151" s="83" t="s">
        <v>207</v>
      </c>
      <c r="O151" s="1"/>
      <c r="P151" s="1"/>
      <c r="Q151" s="1"/>
    </row>
    <row r="152" spans="1:17" ht="24.75" hidden="1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 ht="24.75">
      <c r="A153" s="67" t="s">
        <v>59</v>
      </c>
      <c r="B153" s="284">
        <f>D151+D141+D131+D126+D118+D114+D107+D94+D70+D45</f>
        <v>39168</v>
      </c>
      <c r="C153" s="285"/>
      <c r="D153" s="286"/>
      <c r="E153" s="284">
        <f>G151+G141+G131+G126+G118+G114+G107+G94+G70+G45</f>
        <v>7700</v>
      </c>
      <c r="F153" s="285"/>
      <c r="G153" s="286"/>
      <c r="H153" s="284">
        <f>J151+J141+J131+J126+J118+J114+J107+J94+J70+J45</f>
        <v>31176</v>
      </c>
      <c r="I153" s="285"/>
      <c r="J153" s="286"/>
      <c r="K153" s="284">
        <f>M151+M141+M131+M126+M118+M114+M107+M94+M70+M45</f>
        <v>0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78044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5">
    <filterColumn colId="0"/>
    <filterColumn colId="13"/>
  </autoFilter>
  <mergeCells count="27">
    <mergeCell ref="K153:M153"/>
    <mergeCell ref="B154:K154"/>
    <mergeCell ref="A8:F8"/>
    <mergeCell ref="A9:F9"/>
    <mergeCell ref="B153:D153"/>
    <mergeCell ref="E153:G153"/>
    <mergeCell ref="H153:J153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4:F4"/>
    <mergeCell ref="A5:F5"/>
    <mergeCell ref="A6:F6"/>
    <mergeCell ref="A7:F7"/>
    <mergeCell ref="A1:M1"/>
    <mergeCell ref="A2:M2"/>
    <mergeCell ref="A10:F10"/>
    <mergeCell ref="A11:F11"/>
    <mergeCell ref="A12:F12"/>
    <mergeCell ref="A13:F13"/>
    <mergeCell ref="A14:F14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Q174"/>
  <sheetViews>
    <sheetView topLeftCell="A20" workbookViewId="0">
      <selection activeCell="Q91" sqref="Q91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112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1205.9000000000001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1475.3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9" t="s">
        <v>278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-323405.71999999997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81436.56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M160</f>
        <v>43336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-285305.15999999997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 t="s">
        <v>175</v>
      </c>
      <c r="F26" s="14">
        <v>20</v>
      </c>
      <c r="G26" s="14">
        <v>14700</v>
      </c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/>
      <c r="C28" s="13"/>
      <c r="D28" s="14"/>
      <c r="E28" s="14" t="s">
        <v>175</v>
      </c>
      <c r="F28" s="14">
        <v>6</v>
      </c>
      <c r="G28" s="14">
        <v>2952</v>
      </c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6" t="s">
        <v>504</v>
      </c>
      <c r="B44" s="12"/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t="24.75">
      <c r="A45" s="11" t="s">
        <v>529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6" t="s">
        <v>530</v>
      </c>
      <c r="B46" s="12" t="s">
        <v>187</v>
      </c>
      <c r="C46" s="13">
        <v>1</v>
      </c>
      <c r="D46" s="14">
        <v>12992</v>
      </c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7" t="s">
        <v>28</v>
      </c>
      <c r="B47" s="18"/>
      <c r="C47" s="19"/>
      <c r="D47" s="20">
        <f>SUM(D20:D46)</f>
        <v>12992</v>
      </c>
      <c r="E47" s="20"/>
      <c r="F47" s="20"/>
      <c r="G47" s="20">
        <f>SUM(G20:G46)</f>
        <v>17652</v>
      </c>
      <c r="H47" s="20"/>
      <c r="I47" s="20"/>
      <c r="J47" s="20">
        <f>SUM(J20:J46)</f>
        <v>0</v>
      </c>
      <c r="K47" s="20"/>
      <c r="L47" s="20"/>
      <c r="M47" s="20">
        <f>SUM(M20:M46)</f>
        <v>0</v>
      </c>
      <c r="N47" s="83" t="s">
        <v>207</v>
      </c>
      <c r="O47" s="1"/>
      <c r="P47" s="1"/>
      <c r="Q47" s="1"/>
    </row>
    <row r="48" spans="1:17">
      <c r="A48" s="21" t="s">
        <v>29</v>
      </c>
      <c r="B48" s="22"/>
      <c r="C48" s="23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1"/>
      <c r="O48" s="1"/>
      <c r="P48" s="1"/>
      <c r="Q48" s="1"/>
    </row>
    <row r="49" spans="1:17">
      <c r="A49" s="11" t="s">
        <v>5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6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7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8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9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6" t="s">
        <v>10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11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12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>
      <c r="A57" s="15" t="s">
        <v>13</v>
      </c>
      <c r="B57" s="12" t="s">
        <v>178</v>
      </c>
      <c r="C57" s="13">
        <v>0.5</v>
      </c>
      <c r="D57" s="14">
        <f>570/2</f>
        <v>285</v>
      </c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>
      <c r="A58" s="15" t="s">
        <v>14</v>
      </c>
      <c r="B58" s="12" t="s">
        <v>178</v>
      </c>
      <c r="C58" s="13">
        <v>1.5</v>
      </c>
      <c r="D58" s="14">
        <f>522*C58</f>
        <v>783</v>
      </c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15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1" t="s">
        <v>16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6" t="s">
        <v>17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18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19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20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>
      <c r="A65" s="15" t="s">
        <v>21</v>
      </c>
      <c r="B65" s="12" t="s">
        <v>178</v>
      </c>
      <c r="C65" s="13">
        <v>1</v>
      </c>
      <c r="D65" s="14">
        <v>330</v>
      </c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22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1" t="s">
        <v>23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24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25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26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6" t="s">
        <v>27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11" t="s">
        <v>503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6" t="s">
        <v>504</v>
      </c>
      <c r="B73" s="12" t="s">
        <v>178</v>
      </c>
      <c r="C73" s="13">
        <v>2</v>
      </c>
      <c r="D73" s="14">
        <v>516</v>
      </c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25" t="s">
        <v>28</v>
      </c>
      <c r="B74" s="26"/>
      <c r="C74" s="27"/>
      <c r="D74" s="28">
        <f>SUM(D49:D73)</f>
        <v>1914</v>
      </c>
      <c r="E74" s="28"/>
      <c r="F74" s="28"/>
      <c r="G74" s="28">
        <f>SUM(G49:G73)</f>
        <v>0</v>
      </c>
      <c r="H74" s="28"/>
      <c r="I74" s="28"/>
      <c r="J74" s="28">
        <f>SUM(J49:J73)</f>
        <v>0</v>
      </c>
      <c r="K74" s="28"/>
      <c r="L74" s="28"/>
      <c r="M74" s="28">
        <f>SUM(M49:M73)</f>
        <v>0</v>
      </c>
      <c r="N74" s="83" t="s">
        <v>207</v>
      </c>
      <c r="O74" s="1"/>
      <c r="P74" s="1"/>
      <c r="Q74" s="1"/>
    </row>
    <row r="75" spans="1:17">
      <c r="A75" s="29" t="s">
        <v>30</v>
      </c>
      <c r="B75" s="30"/>
      <c r="C75" s="31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1"/>
      <c r="O75" s="1"/>
      <c r="P75" s="1"/>
      <c r="Q75" s="1"/>
    </row>
    <row r="76" spans="1:17">
      <c r="A76" s="11" t="s">
        <v>5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6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7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8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6" t="s">
        <v>10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11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12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>
      <c r="A83" s="15" t="s">
        <v>13</v>
      </c>
      <c r="B83" s="12" t="s">
        <v>178</v>
      </c>
      <c r="C83" s="13">
        <v>0.5</v>
      </c>
      <c r="D83" s="14">
        <f>570/2</f>
        <v>285</v>
      </c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14</v>
      </c>
      <c r="B84" s="12" t="s">
        <v>178</v>
      </c>
      <c r="C84" s="13">
        <v>1.5</v>
      </c>
      <c r="D84" s="14">
        <f>522*C84</f>
        <v>783</v>
      </c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15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>
      <c r="A86" s="11" t="s">
        <v>16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6" t="s">
        <v>17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18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19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20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>
      <c r="A91" s="15" t="s">
        <v>21</v>
      </c>
      <c r="B91" s="12" t="s">
        <v>178</v>
      </c>
      <c r="C91" s="13">
        <v>1</v>
      </c>
      <c r="D91" s="14">
        <v>330</v>
      </c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22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1" t="s">
        <v>23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24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25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26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27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1" t="s">
        <v>503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16" t="s">
        <v>504</v>
      </c>
      <c r="B99" s="12" t="s">
        <v>178</v>
      </c>
      <c r="C99" s="13">
        <v>2</v>
      </c>
      <c r="D99" s="14">
        <v>515</v>
      </c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>
      <c r="A100" s="33" t="s">
        <v>28</v>
      </c>
      <c r="B100" s="34"/>
      <c r="C100" s="35"/>
      <c r="D100" s="36">
        <f>SUM(D76:D99)</f>
        <v>1913</v>
      </c>
      <c r="E100" s="36"/>
      <c r="F100" s="36"/>
      <c r="G100" s="36">
        <f>SUM(G76:G99)</f>
        <v>0</v>
      </c>
      <c r="H100" s="36"/>
      <c r="I100" s="36"/>
      <c r="J100" s="36">
        <f>SUM(J76:J99)</f>
        <v>0</v>
      </c>
      <c r="K100" s="36"/>
      <c r="L100" s="36"/>
      <c r="M100" s="36">
        <f>SUM(M76:M99)</f>
        <v>0</v>
      </c>
      <c r="N100" s="83" t="s">
        <v>207</v>
      </c>
      <c r="O100" s="1"/>
      <c r="P100" s="1"/>
      <c r="Q100" s="1"/>
    </row>
    <row r="101" spans="1:17" hidden="1">
      <c r="A101" s="37" t="s">
        <v>31</v>
      </c>
      <c r="B101" s="38"/>
      <c r="C101" s="39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1"/>
      <c r="O101" s="1"/>
      <c r="P101" s="1"/>
      <c r="Q101" s="1"/>
    </row>
    <row r="102" spans="1:17" hidden="1">
      <c r="A102" s="11" t="s">
        <v>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15" t="s">
        <v>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16" t="s">
        <v>32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1" t="s">
        <v>33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15" t="s">
        <v>34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90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35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2" t="s">
        <v>36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idden="1">
      <c r="A110" s="42" t="s">
        <v>37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42" t="s">
        <v>38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2" t="s">
        <v>39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43" t="s">
        <v>28</v>
      </c>
      <c r="B113" s="44"/>
      <c r="C113" s="45"/>
      <c r="D113" s="46">
        <f>SUM(D102:D112)</f>
        <v>0</v>
      </c>
      <c r="E113" s="46"/>
      <c r="F113" s="46"/>
      <c r="G113" s="46">
        <f>SUM(G102:G112)</f>
        <v>0</v>
      </c>
      <c r="H113" s="46"/>
      <c r="I113" s="46"/>
      <c r="J113" s="46">
        <f>SUM(J102:J112)</f>
        <v>0</v>
      </c>
      <c r="K113" s="46"/>
      <c r="L113" s="46"/>
      <c r="M113" s="46">
        <f>SUM(M102:M112)</f>
        <v>0</v>
      </c>
      <c r="N113" s="83" t="s">
        <v>207</v>
      </c>
      <c r="O113" s="1"/>
      <c r="P113" s="1"/>
      <c r="Q113" s="1"/>
    </row>
    <row r="114" spans="1:17" hidden="1">
      <c r="A114" s="47" t="s">
        <v>40</v>
      </c>
      <c r="B114" s="48"/>
      <c r="C114" s="49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1"/>
      <c r="O114" s="1"/>
      <c r="P114" s="1"/>
      <c r="Q114" s="1"/>
    </row>
    <row r="115" spans="1:17" ht="24.75" hidden="1">
      <c r="A115" s="51" t="s">
        <v>62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t="24.75" hidden="1">
      <c r="A116" s="51" t="s">
        <v>63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t="36.75" hidden="1">
      <c r="A117" s="51" t="s">
        <v>64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t="72.75" hidden="1">
      <c r="A118" s="51" t="s">
        <v>65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idden="1">
      <c r="A119" s="51" t="s">
        <v>61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47" t="s">
        <v>28</v>
      </c>
      <c r="B120" s="113"/>
      <c r="C120" s="114"/>
      <c r="D120" s="79">
        <f>SUM(D115:D119)</f>
        <v>0</v>
      </c>
      <c r="E120" s="79"/>
      <c r="F120" s="79"/>
      <c r="G120" s="79">
        <f>SUM(G115:G119)</f>
        <v>0</v>
      </c>
      <c r="H120" s="79"/>
      <c r="I120" s="79"/>
      <c r="J120" s="79">
        <f>SUM(J115:J119)</f>
        <v>0</v>
      </c>
      <c r="K120" s="79"/>
      <c r="L120" s="79"/>
      <c r="M120" s="79">
        <f>SUM(M115:M119)</f>
        <v>0</v>
      </c>
      <c r="N120" s="83" t="s">
        <v>207</v>
      </c>
      <c r="O120" s="1"/>
      <c r="P120" s="1"/>
      <c r="Q120" s="1"/>
    </row>
    <row r="121" spans="1:17" hidden="1">
      <c r="A121" s="123" t="s">
        <v>77</v>
      </c>
      <c r="B121" s="124"/>
      <c r="C121" s="125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"/>
      <c r="O121" s="1"/>
      <c r="P121" s="1"/>
      <c r="Q121" s="1"/>
    </row>
    <row r="122" spans="1:17" ht="84.75" hidden="1">
      <c r="A122" s="51" t="s">
        <v>78</v>
      </c>
      <c r="B122" s="53"/>
      <c r="C122" s="54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1"/>
      <c r="O122" s="1"/>
      <c r="P122" s="1"/>
      <c r="Q122" s="1"/>
    </row>
    <row r="123" spans="1:17" ht="24.75" hidden="1">
      <c r="A123" s="15" t="s">
        <v>47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23" t="s">
        <v>28</v>
      </c>
      <c r="B124" s="124"/>
      <c r="C124" s="125"/>
      <c r="D124" s="126">
        <f>SUM(D122:D123)</f>
        <v>0</v>
      </c>
      <c r="E124" s="126"/>
      <c r="F124" s="126"/>
      <c r="G124" s="126">
        <f>SUM(G122:G123)</f>
        <v>0</v>
      </c>
      <c r="H124" s="126"/>
      <c r="I124" s="126"/>
      <c r="J124" s="126">
        <f>SUM(J122:J123)</f>
        <v>0</v>
      </c>
      <c r="K124" s="126"/>
      <c r="L124" s="126"/>
      <c r="M124" s="126">
        <f>SUM(M122:M123)</f>
        <v>0</v>
      </c>
      <c r="N124" s="83" t="s">
        <v>207</v>
      </c>
      <c r="O124" s="1"/>
      <c r="P124" s="1"/>
      <c r="Q124" s="1"/>
    </row>
    <row r="125" spans="1:17" hidden="1">
      <c r="A125" s="115" t="s">
        <v>41</v>
      </c>
      <c r="B125" s="116"/>
      <c r="C125" s="117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"/>
      <c r="O125" s="1"/>
      <c r="P125" s="1"/>
      <c r="Q125" s="1"/>
    </row>
    <row r="126" spans="1:17" ht="48.75" hidden="1">
      <c r="A126" s="15" t="s">
        <v>66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t="24.75" hidden="1">
      <c r="A127" s="15" t="s">
        <v>67</v>
      </c>
      <c r="B127" s="12"/>
      <c r="C127" s="13"/>
      <c r="D127" s="14"/>
      <c r="E127" s="6"/>
      <c r="F127" s="14"/>
      <c r="G127" s="75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t="60.75" hidden="1">
      <c r="A128" s="15" t="s">
        <v>69</v>
      </c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" t="s">
        <v>70</v>
      </c>
      <c r="B129" s="12"/>
      <c r="C129" s="13"/>
      <c r="D129" s="14"/>
      <c r="E129" s="6"/>
      <c r="F129" s="14"/>
      <c r="G129" s="75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t="36.75" hidden="1">
      <c r="A130" s="15" t="s">
        <v>71</v>
      </c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" t="s">
        <v>68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9" t="s">
        <v>28</v>
      </c>
      <c r="B132" s="120"/>
      <c r="C132" s="121"/>
      <c r="D132" s="122">
        <f>SUM(D126:D131)</f>
        <v>0</v>
      </c>
      <c r="E132" s="122"/>
      <c r="F132" s="122"/>
      <c r="G132" s="122">
        <f>SUM(G126:G131)</f>
        <v>0</v>
      </c>
      <c r="H132" s="122"/>
      <c r="I132" s="122"/>
      <c r="J132" s="122">
        <f>SUM(J126:J131)</f>
        <v>0</v>
      </c>
      <c r="K132" s="122"/>
      <c r="L132" s="122"/>
      <c r="M132" s="122">
        <f>SUM(M126:M131)</f>
        <v>0</v>
      </c>
      <c r="N132" s="83" t="s">
        <v>207</v>
      </c>
      <c r="O132" s="1"/>
      <c r="P132" s="1"/>
      <c r="Q132" s="1"/>
    </row>
    <row r="133" spans="1:17" hidden="1">
      <c r="A133" s="149" t="s">
        <v>42</v>
      </c>
      <c r="B133" s="150"/>
      <c r="C133" s="151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"/>
      <c r="O133" s="1"/>
      <c r="P133" s="1"/>
      <c r="Q133" s="1"/>
    </row>
    <row r="134" spans="1:17" hidden="1">
      <c r="A134" s="11"/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idden="1">
      <c r="A135" s="11"/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1"/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3" t="s">
        <v>28</v>
      </c>
      <c r="B137" s="148"/>
      <c r="C137" s="154"/>
      <c r="D137" s="155">
        <f>SUM(D134:D136)</f>
        <v>0</v>
      </c>
      <c r="E137" s="155"/>
      <c r="F137" s="155"/>
      <c r="G137" s="155">
        <f>SUM(G134:G136)</f>
        <v>0</v>
      </c>
      <c r="H137" s="155"/>
      <c r="I137" s="155"/>
      <c r="J137" s="155">
        <f>SUM(J134:J136)</f>
        <v>0</v>
      </c>
      <c r="K137" s="155"/>
      <c r="L137" s="155"/>
      <c r="M137" s="155">
        <f>SUM(M134:M136)</f>
        <v>0</v>
      </c>
      <c r="N137" s="83" t="s">
        <v>207</v>
      </c>
      <c r="O137" s="1"/>
      <c r="P137" s="1"/>
      <c r="Q137" s="1"/>
    </row>
    <row r="138" spans="1:17" hidden="1">
      <c r="A138" s="127" t="s">
        <v>43</v>
      </c>
      <c r="B138" s="128"/>
      <c r="C138" s="129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"/>
      <c r="O138" s="1"/>
      <c r="P138" s="1"/>
      <c r="Q138" s="1"/>
    </row>
    <row r="139" spans="1:17" ht="24.75" hidden="1">
      <c r="A139" s="15" t="s">
        <v>44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24.75" hidden="1">
      <c r="A140" s="15" t="s">
        <v>398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36.75" hidden="1">
      <c r="A141" s="15" t="s">
        <v>72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48.75" hidden="1">
      <c r="A142" s="15" t="s">
        <v>73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72.75" hidden="1">
      <c r="A143" s="15" t="s">
        <v>74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60.75" hidden="1">
      <c r="A144" s="15" t="s">
        <v>75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idden="1">
      <c r="A145" s="15" t="s">
        <v>46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96.75" hidden="1">
      <c r="A146" s="15" t="s">
        <v>76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idden="1">
      <c r="A147" s="127" t="s">
        <v>28</v>
      </c>
      <c r="B147" s="131"/>
      <c r="C147" s="132"/>
      <c r="D147" s="133">
        <f>SUM(D139:D146)</f>
        <v>0</v>
      </c>
      <c r="E147" s="133"/>
      <c r="F147" s="133"/>
      <c r="G147" s="133">
        <f>SUM(G139:G146)</f>
        <v>0</v>
      </c>
      <c r="H147" s="133"/>
      <c r="I147" s="133"/>
      <c r="J147" s="133">
        <f>SUM(J139:J146)</f>
        <v>0</v>
      </c>
      <c r="K147" s="133"/>
      <c r="L147" s="133"/>
      <c r="M147" s="133">
        <f>SUM(M139:M146)</f>
        <v>0</v>
      </c>
      <c r="N147" s="83" t="s">
        <v>207</v>
      </c>
      <c r="O147" s="1"/>
      <c r="P147" s="1"/>
      <c r="Q147" s="1"/>
    </row>
    <row r="148" spans="1:17" ht="24.75">
      <c r="A148" s="62" t="s">
        <v>48</v>
      </c>
      <c r="B148" s="63"/>
      <c r="C148" s="64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1"/>
      <c r="O148" s="1"/>
      <c r="P148" s="1"/>
      <c r="Q148" s="1"/>
    </row>
    <row r="149" spans="1:17" ht="24.75" hidden="1">
      <c r="A149" s="15" t="s">
        <v>49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24.75" hidden="1">
      <c r="A150" s="15" t="s">
        <v>50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24.75" hidden="1">
      <c r="A151" s="15" t="s">
        <v>51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24.75">
      <c r="A152" s="15" t="s">
        <v>52</v>
      </c>
      <c r="B152" s="12" t="s">
        <v>194</v>
      </c>
      <c r="C152" s="13">
        <v>12</v>
      </c>
      <c r="D152" s="14">
        <v>5520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t="72.75" hidden="1">
      <c r="A153" s="15" t="s">
        <v>79</v>
      </c>
      <c r="B153" s="12"/>
      <c r="C153" s="13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"/>
      <c r="O153" s="1"/>
      <c r="P153" s="1"/>
      <c r="Q153" s="1"/>
    </row>
    <row r="154" spans="1:17" ht="48.75" hidden="1">
      <c r="A154" s="15" t="s">
        <v>80</v>
      </c>
      <c r="B154" s="12"/>
      <c r="C154" s="13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"/>
      <c r="O154" s="1"/>
      <c r="P154" s="1"/>
      <c r="Q154" s="1"/>
    </row>
    <row r="155" spans="1:17" ht="108.75" hidden="1">
      <c r="A155" s="15" t="s">
        <v>81</v>
      </c>
      <c r="B155" s="12"/>
      <c r="C155" s="13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"/>
      <c r="O155" s="1"/>
      <c r="P155" s="1"/>
      <c r="Q155" s="1"/>
    </row>
    <row r="156" spans="1:17" ht="48.75">
      <c r="A156" s="15" t="s">
        <v>82</v>
      </c>
      <c r="B156" s="12"/>
      <c r="C156" s="13"/>
      <c r="D156" s="14"/>
      <c r="E156" s="14"/>
      <c r="F156" s="14"/>
      <c r="G156" s="14"/>
      <c r="H156" s="14"/>
      <c r="I156" s="14"/>
      <c r="J156" s="14"/>
      <c r="K156" s="12" t="s">
        <v>191</v>
      </c>
      <c r="L156" s="13">
        <v>3</v>
      </c>
      <c r="M156" s="14">
        <v>3345</v>
      </c>
      <c r="N156" s="1"/>
      <c r="O156" s="1"/>
      <c r="P156" s="1"/>
      <c r="Q156" s="1"/>
    </row>
    <row r="157" spans="1:17">
      <c r="A157" s="17" t="s">
        <v>28</v>
      </c>
      <c r="B157" s="63"/>
      <c r="C157" s="64"/>
      <c r="D157" s="80">
        <f>SUM(D149:D156)</f>
        <v>5520</v>
      </c>
      <c r="E157" s="65"/>
      <c r="F157" s="65"/>
      <c r="G157" s="80">
        <f>SUM(G149:G156)</f>
        <v>0</v>
      </c>
      <c r="H157" s="65"/>
      <c r="I157" s="65"/>
      <c r="J157" s="80">
        <f>SUM(J149:J156)</f>
        <v>0</v>
      </c>
      <c r="K157" s="65"/>
      <c r="L157" s="65"/>
      <c r="M157" s="80">
        <f>SUM(M149:M156)</f>
        <v>3345</v>
      </c>
      <c r="N157" s="83" t="s">
        <v>207</v>
      </c>
      <c r="O157" s="1"/>
      <c r="P157" s="1"/>
      <c r="Q157" s="1"/>
    </row>
    <row r="158" spans="1:17" ht="24.75" customHeight="1">
      <c r="A158" s="66" t="s">
        <v>58</v>
      </c>
      <c r="B158" s="287" t="s">
        <v>84</v>
      </c>
      <c r="C158" s="288"/>
      <c r="D158" s="289"/>
      <c r="E158" s="281" t="s">
        <v>85</v>
      </c>
      <c r="F158" s="282"/>
      <c r="G158" s="283"/>
      <c r="H158" s="281" t="s">
        <v>86</v>
      </c>
      <c r="I158" s="282"/>
      <c r="J158" s="283"/>
      <c r="K158" s="281" t="s">
        <v>87</v>
      </c>
      <c r="L158" s="282"/>
      <c r="M158" s="283"/>
      <c r="N158" s="1"/>
      <c r="O158" s="1"/>
      <c r="P158" s="1"/>
      <c r="Q158" s="1"/>
    </row>
    <row r="159" spans="1:17" ht="24.75">
      <c r="A159" s="67" t="s">
        <v>59</v>
      </c>
      <c r="B159" s="284">
        <f>D157+D147+D137+D132+D124+D120+D113+D100+D74+D47</f>
        <v>22339</v>
      </c>
      <c r="C159" s="285"/>
      <c r="D159" s="286"/>
      <c r="E159" s="284">
        <f>G157+G147+G137+G132+G124+G120+G113+G100+G74+G47</f>
        <v>17652</v>
      </c>
      <c r="F159" s="285"/>
      <c r="G159" s="286"/>
      <c r="H159" s="284">
        <f>J157+J147+J137+J132+J124+J120+J113+J100+J74+J47</f>
        <v>0</v>
      </c>
      <c r="I159" s="285"/>
      <c r="J159" s="286"/>
      <c r="K159" s="284">
        <f>M157+M147+M137+M132+M124+M120+M113+M100+M74+M47</f>
        <v>3345</v>
      </c>
      <c r="L159" s="285"/>
      <c r="M159" s="286"/>
      <c r="N159" s="83" t="s">
        <v>207</v>
      </c>
      <c r="O159" s="1"/>
      <c r="P159" s="1"/>
      <c r="Q159" s="1"/>
    </row>
    <row r="160" spans="1:17" ht="15.75" thickBot="1">
      <c r="A160" s="41" t="s">
        <v>60</v>
      </c>
      <c r="B160" s="278"/>
      <c r="C160" s="279"/>
      <c r="D160" s="279"/>
      <c r="E160" s="279"/>
      <c r="F160" s="279"/>
      <c r="G160" s="279"/>
      <c r="H160" s="279"/>
      <c r="I160" s="279"/>
      <c r="J160" s="279"/>
      <c r="K160" s="280"/>
      <c r="L160" s="76"/>
      <c r="M160" s="85">
        <f>K159+H159+E159+B159</f>
        <v>43336</v>
      </c>
      <c r="N160" s="83" t="s">
        <v>207</v>
      </c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38" t="s">
        <v>401</v>
      </c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</sheetData>
  <autoFilter ref="A16:O162">
    <filterColumn colId="0"/>
    <filterColumn colId="13"/>
  </autoFilter>
  <mergeCells count="27">
    <mergeCell ref="B159:D159"/>
    <mergeCell ref="E159:G159"/>
    <mergeCell ref="H159:J159"/>
    <mergeCell ref="K159:M159"/>
    <mergeCell ref="B160:K160"/>
    <mergeCell ref="B158:D158"/>
    <mergeCell ref="E158:G158"/>
    <mergeCell ref="H158:J158"/>
    <mergeCell ref="K158:M158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Q170"/>
  <sheetViews>
    <sheetView workbookViewId="0">
      <selection activeCell="K157" sqref="K157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113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100">
        <v>1236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269</v>
      </c>
      <c r="B6" s="277"/>
      <c r="C6" s="277"/>
      <c r="D6" s="277"/>
      <c r="E6" s="277"/>
      <c r="F6" s="277"/>
      <c r="G6" s="90">
        <v>1495.5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278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-14302.93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82551.599999999991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20736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47512.669999999984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6" t="s">
        <v>504</v>
      </c>
      <c r="B44" s="12"/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t="24.75">
      <c r="A45" s="11" t="s">
        <v>529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6" t="s">
        <v>535</v>
      </c>
      <c r="B46" s="12" t="s">
        <v>187</v>
      </c>
      <c r="C46" s="13">
        <v>1</v>
      </c>
      <c r="D46" s="14">
        <v>12986</v>
      </c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7" t="s">
        <v>28</v>
      </c>
      <c r="B47" s="18"/>
      <c r="C47" s="19"/>
      <c r="D47" s="20">
        <f>SUM(D20:D46)</f>
        <v>12986</v>
      </c>
      <c r="E47" s="20"/>
      <c r="F47" s="20"/>
      <c r="G47" s="20">
        <f>SUM(G20:G46)</f>
        <v>0</v>
      </c>
      <c r="H47" s="20"/>
      <c r="I47" s="20"/>
      <c r="J47" s="20"/>
      <c r="K47" s="20"/>
      <c r="L47" s="20"/>
      <c r="M47" s="20">
        <f>SUM(M20:M46)</f>
        <v>0</v>
      </c>
      <c r="N47" s="83" t="s">
        <v>207</v>
      </c>
      <c r="O47" s="1"/>
      <c r="P47" s="1"/>
      <c r="Q47" s="1"/>
    </row>
    <row r="48" spans="1:17" hidden="1">
      <c r="A48" s="21" t="s">
        <v>29</v>
      </c>
      <c r="B48" s="22"/>
      <c r="C48" s="23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1"/>
      <c r="O48" s="1"/>
      <c r="P48" s="1"/>
      <c r="Q48" s="1"/>
    </row>
    <row r="49" spans="1:17" hidden="1">
      <c r="A49" s="11" t="s">
        <v>5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6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7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8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9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6" t="s">
        <v>10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11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12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13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14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15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1" t="s">
        <v>16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6" t="s">
        <v>17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18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19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20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21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22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1" t="s">
        <v>23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24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25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26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6" t="s">
        <v>27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25" t="s">
        <v>28</v>
      </c>
      <c r="B72" s="26"/>
      <c r="C72" s="27"/>
      <c r="D72" s="28">
        <f>SUM(D49:D71)</f>
        <v>0</v>
      </c>
      <c r="E72" s="28"/>
      <c r="F72" s="28"/>
      <c r="G72" s="28">
        <f>SUM(G49:G71)</f>
        <v>0</v>
      </c>
      <c r="H72" s="28"/>
      <c r="I72" s="28"/>
      <c r="J72" s="28">
        <f>SUM(J49:J71)</f>
        <v>0</v>
      </c>
      <c r="K72" s="28"/>
      <c r="L72" s="28"/>
      <c r="M72" s="28">
        <f>SUM(M49:M71)</f>
        <v>0</v>
      </c>
      <c r="N72" s="83" t="s">
        <v>207</v>
      </c>
      <c r="O72" s="1"/>
      <c r="P72" s="1"/>
      <c r="Q72" s="1"/>
    </row>
    <row r="73" spans="1:17" hidden="1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 hidden="1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6" t="s">
        <v>10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11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14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21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33" t="s">
        <v>28</v>
      </c>
      <c r="B96" s="34"/>
      <c r="C96" s="35"/>
      <c r="D96" s="36">
        <f>SUM(D74:D95)</f>
        <v>0</v>
      </c>
      <c r="E96" s="36"/>
      <c r="F96" s="36"/>
      <c r="G96" s="36">
        <f>SUM(G74:G95)</f>
        <v>0</v>
      </c>
      <c r="H96" s="36"/>
      <c r="I96" s="36"/>
      <c r="J96" s="36">
        <f>SUM(J74:J95)</f>
        <v>0</v>
      </c>
      <c r="K96" s="36"/>
      <c r="L96" s="36"/>
      <c r="M96" s="36">
        <f>SUM(M74:M95)</f>
        <v>0</v>
      </c>
      <c r="N96" s="83" t="s">
        <v>207</v>
      </c>
      <c r="O96" s="1"/>
      <c r="P96" s="1"/>
      <c r="Q96" s="1"/>
    </row>
    <row r="97" spans="1:17" hidden="1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 hidden="1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6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5" t="s">
        <v>34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36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37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38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39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3" t="s">
        <v>28</v>
      </c>
      <c r="B109" s="44"/>
      <c r="C109" s="45"/>
      <c r="D109" s="46">
        <f>SUM(D98:D108)</f>
        <v>0</v>
      </c>
      <c r="E109" s="46"/>
      <c r="F109" s="46"/>
      <c r="G109" s="46">
        <f>SUM(G98:G108)</f>
        <v>0</v>
      </c>
      <c r="H109" s="46"/>
      <c r="I109" s="46"/>
      <c r="J109" s="46">
        <f>SUM(J98:J108)</f>
        <v>0</v>
      </c>
      <c r="K109" s="46"/>
      <c r="L109" s="46"/>
      <c r="M109" s="46">
        <f>SUM(M98:M108)</f>
        <v>0</v>
      </c>
      <c r="N109" s="83" t="s">
        <v>207</v>
      </c>
      <c r="O109" s="1"/>
      <c r="P109" s="1"/>
      <c r="Q109" s="1"/>
    </row>
    <row r="110" spans="1:17" hidden="1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t="24.75" hidden="1">
      <c r="A111" s="51" t="s">
        <v>62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24.75" hidden="1">
      <c r="A112" s="51" t="s">
        <v>63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36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72.75" hidden="1">
      <c r="A114" s="51" t="s">
        <v>65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0</v>
      </c>
      <c r="H116" s="79"/>
      <c r="I116" s="79"/>
      <c r="J116" s="79">
        <f>SUM(J111:J115)</f>
        <v>0</v>
      </c>
      <c r="K116" s="79"/>
      <c r="L116" s="79"/>
      <c r="M116" s="79">
        <f>SUM(M111:M115)</f>
        <v>0</v>
      </c>
      <c r="N116" s="83" t="s">
        <v>207</v>
      </c>
      <c r="O116" s="1"/>
      <c r="P116" s="1"/>
      <c r="Q116" s="1"/>
    </row>
    <row r="117" spans="1:17" hidden="1">
      <c r="A117" s="123" t="s">
        <v>77</v>
      </c>
      <c r="B117" s="124"/>
      <c r="C117" s="125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</row>
    <row r="118" spans="1:17" ht="84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t="24.75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23" t="s">
        <v>28</v>
      </c>
      <c r="B120" s="124"/>
      <c r="C120" s="125"/>
      <c r="D120" s="126">
        <f>SUM(D118:D119)</f>
        <v>0</v>
      </c>
      <c r="E120" s="126"/>
      <c r="F120" s="126"/>
      <c r="G120" s="126">
        <f>SUM(G118:G119)</f>
        <v>0</v>
      </c>
      <c r="H120" s="126"/>
      <c r="I120" s="126"/>
      <c r="J120" s="126">
        <f>SUM(J118:J119)</f>
        <v>0</v>
      </c>
      <c r="K120" s="126"/>
      <c r="L120" s="126"/>
      <c r="M120" s="126">
        <f>SUM(M118:M119)</f>
        <v>0</v>
      </c>
      <c r="N120" s="83" t="s">
        <v>207</v>
      </c>
      <c r="O120" s="1"/>
      <c r="P120" s="1"/>
      <c r="Q120" s="1"/>
    </row>
    <row r="121" spans="1:17" hidden="1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48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 hidden="1">
      <c r="A123" s="15" t="s">
        <v>67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60.75" hidden="1">
      <c r="A124" s="15" t="s">
        <v>69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70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36.75" hidden="1">
      <c r="A126" s="15" t="s">
        <v>71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68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0</v>
      </c>
      <c r="H128" s="122"/>
      <c r="I128" s="122"/>
      <c r="J128" s="122">
        <f>SUM(J122:J127)</f>
        <v>0</v>
      </c>
      <c r="K128" s="122"/>
      <c r="L128" s="122"/>
      <c r="M128" s="122">
        <f>SUM(M122:M127)</f>
        <v>0</v>
      </c>
      <c r="N128" s="83" t="s">
        <v>207</v>
      </c>
      <c r="O128" s="1"/>
      <c r="P128" s="1"/>
      <c r="Q128" s="1"/>
    </row>
    <row r="129" spans="1:17" hidden="1">
      <c r="A129" s="149" t="s">
        <v>458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 t="s">
        <v>207</v>
      </c>
      <c r="O133" s="1"/>
      <c r="P133" s="1"/>
      <c r="Q133" s="1"/>
    </row>
    <row r="134" spans="1:17" hidden="1">
      <c r="A134" s="127" t="s">
        <v>459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t="24.75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48.75" hidden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72.75" hidden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96.75" hidden="1">
      <c r="A142" s="15" t="s">
        <v>76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27" t="s">
        <v>28</v>
      </c>
      <c r="B143" s="131"/>
      <c r="C143" s="132"/>
      <c r="D143" s="133">
        <f>SUM(D135:D142)</f>
        <v>0</v>
      </c>
      <c r="E143" s="133"/>
      <c r="F143" s="133"/>
      <c r="G143" s="133">
        <f>SUM(G135:G142)</f>
        <v>0</v>
      </c>
      <c r="H143" s="133"/>
      <c r="I143" s="133"/>
      <c r="J143" s="133">
        <f>SUM(J135:J142)</f>
        <v>0</v>
      </c>
      <c r="K143" s="133"/>
      <c r="L143" s="133"/>
      <c r="M143" s="133">
        <f>SUM(M135:M142)</f>
        <v>0</v>
      </c>
      <c r="N143" s="83" t="s">
        <v>207</v>
      </c>
      <c r="O143" s="1"/>
      <c r="P143" s="1"/>
      <c r="Q143" s="1"/>
    </row>
    <row r="144" spans="1:17" ht="24.75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 hidden="1">
      <c r="A145" s="15" t="s">
        <v>49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>
      <c r="A148" s="15" t="s">
        <v>52</v>
      </c>
      <c r="B148" s="12"/>
      <c r="C148" s="13"/>
      <c r="D148" s="14"/>
      <c r="E148" s="13" t="s">
        <v>194</v>
      </c>
      <c r="F148" s="13">
        <v>12</v>
      </c>
      <c r="G148" s="14">
        <v>5520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72.75" hidden="1">
      <c r="A149" s="15" t="s">
        <v>79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 hidden="1">
      <c r="A151" s="15" t="s">
        <v>81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>
      <c r="A152" s="15" t="s">
        <v>82</v>
      </c>
      <c r="B152" s="12" t="s">
        <v>191</v>
      </c>
      <c r="C152" s="13">
        <v>1</v>
      </c>
      <c r="D152" s="14">
        <v>1115</v>
      </c>
      <c r="E152" s="14"/>
      <c r="F152" s="14"/>
      <c r="G152" s="14"/>
      <c r="H152" s="12" t="s">
        <v>191</v>
      </c>
      <c r="I152" s="13">
        <v>1</v>
      </c>
      <c r="J152" s="14">
        <v>1115</v>
      </c>
      <c r="K152" s="14"/>
      <c r="L152" s="14"/>
      <c r="M152" s="14"/>
      <c r="N152" s="1"/>
      <c r="O152" s="1"/>
      <c r="P152" s="1"/>
      <c r="Q152" s="1"/>
    </row>
    <row r="153" spans="1:17">
      <c r="A153" s="17" t="s">
        <v>28</v>
      </c>
      <c r="B153" s="63"/>
      <c r="C153" s="64"/>
      <c r="D153" s="80">
        <f>SUM(D145:D152)</f>
        <v>1115</v>
      </c>
      <c r="E153" s="65"/>
      <c r="F153" s="65"/>
      <c r="G153" s="80">
        <f>SUM(G145:G152)</f>
        <v>5520</v>
      </c>
      <c r="H153" s="65"/>
      <c r="I153" s="65"/>
      <c r="J153" s="80">
        <f>SUM(J145:J152)</f>
        <v>1115</v>
      </c>
      <c r="K153" s="65"/>
      <c r="L153" s="65"/>
      <c r="M153" s="80">
        <f>SUM(M145:M152)</f>
        <v>0</v>
      </c>
      <c r="N153" s="83" t="s">
        <v>207</v>
      </c>
      <c r="O153" s="1"/>
      <c r="P153" s="1"/>
      <c r="Q153" s="1"/>
    </row>
    <row r="154" spans="1:17" ht="24.75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24.75">
      <c r="A155" s="67" t="s">
        <v>59</v>
      </c>
      <c r="B155" s="284">
        <f>D153+D143+D133+D128+D120+D116+D109+D96+D72+D47</f>
        <v>14101</v>
      </c>
      <c r="C155" s="285"/>
      <c r="D155" s="286"/>
      <c r="E155" s="284">
        <f>G153+G143+G133+G128+G120+G116+G109+G96+G72+G47</f>
        <v>5520</v>
      </c>
      <c r="F155" s="285"/>
      <c r="G155" s="286"/>
      <c r="H155" s="284">
        <f>J153+J143+J133+J128+J120+J116+J109+J96+J72+J47</f>
        <v>1115</v>
      </c>
      <c r="I155" s="285"/>
      <c r="J155" s="286"/>
      <c r="K155" s="284">
        <f>M153+M143+M133+M128+M120+M116+M109+M96+M72+M47</f>
        <v>0</v>
      </c>
      <c r="L155" s="285"/>
      <c r="M155" s="286"/>
      <c r="N155" s="83" t="s">
        <v>207</v>
      </c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20736</v>
      </c>
      <c r="N156" s="83" t="s">
        <v>207</v>
      </c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84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8">
    <filterColumn colId="0"/>
    <filterColumn colId="13"/>
  </autoFilter>
  <mergeCells count="27">
    <mergeCell ref="B155:D155"/>
    <mergeCell ref="E155:G155"/>
    <mergeCell ref="H155:J155"/>
    <mergeCell ref="K155:M155"/>
    <mergeCell ref="B156:K15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Q171"/>
  <sheetViews>
    <sheetView topLeftCell="A7" workbookViewId="0">
      <selection activeCell="E160" sqref="E160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392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114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1081.5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1395.9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261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2">
        <v>188763.5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77053.680000000008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M157</f>
        <v>35605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230212.18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5" t="s">
        <v>341</v>
      </c>
      <c r="B15" s="105"/>
      <c r="C15" s="105"/>
      <c r="D15" s="105"/>
      <c r="E15" s="105"/>
      <c r="F15" s="105"/>
      <c r="G15" s="111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09"/>
      <c r="B16" s="109"/>
      <c r="C16" s="109"/>
      <c r="D16" s="109"/>
      <c r="E16" s="109"/>
      <c r="F16" s="109"/>
      <c r="G16" s="111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>
      <c r="A18" s="271" t="s">
        <v>1</v>
      </c>
      <c r="B18" s="273" t="s">
        <v>54</v>
      </c>
      <c r="C18" s="274"/>
      <c r="D18" s="275"/>
      <c r="E18" s="276" t="s">
        <v>55</v>
      </c>
      <c r="F18" s="274"/>
      <c r="G18" s="275"/>
      <c r="H18" s="276" t="s">
        <v>56</v>
      </c>
      <c r="I18" s="274"/>
      <c r="J18" s="275"/>
      <c r="K18" s="276" t="s">
        <v>57</v>
      </c>
      <c r="L18" s="274"/>
      <c r="M18" s="275"/>
      <c r="N18" s="1"/>
      <c r="O18" s="1"/>
      <c r="P18" s="1"/>
      <c r="Q18" s="1"/>
    </row>
    <row r="19" spans="1:17" ht="24.75">
      <c r="A19" s="272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t="0.75" customHeight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6" t="s">
        <v>10</v>
      </c>
      <c r="B26" s="12" t="s">
        <v>622</v>
      </c>
      <c r="C26" s="13">
        <v>4.5</v>
      </c>
      <c r="D26" s="14">
        <v>2133</v>
      </c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t="0.75" customHeight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17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1" t="s">
        <v>503</v>
      </c>
      <c r="B44" s="12"/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idden="1">
      <c r="A45" s="16" t="s">
        <v>504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t="24.75">
      <c r="A46" s="11" t="s">
        <v>529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6" t="s">
        <v>535</v>
      </c>
      <c r="B47" s="12" t="s">
        <v>187</v>
      </c>
      <c r="C47" s="13">
        <v>2</v>
      </c>
      <c r="D47" s="14">
        <f>12986+12986</f>
        <v>25972</v>
      </c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7" t="s">
        <v>28</v>
      </c>
      <c r="B48" s="18"/>
      <c r="C48" s="19"/>
      <c r="D48" s="20">
        <f>SUM(D21:D47)</f>
        <v>28105</v>
      </c>
      <c r="E48" s="20"/>
      <c r="F48" s="20"/>
      <c r="G48" s="20">
        <f>SUM(G21:G47)</f>
        <v>0</v>
      </c>
      <c r="H48" s="20"/>
      <c r="I48" s="20"/>
      <c r="J48" s="20">
        <f>SUM(J21:J47)</f>
        <v>0</v>
      </c>
      <c r="K48" s="20"/>
      <c r="L48" s="20"/>
      <c r="M48" s="20">
        <f>SUM(M21:M47)</f>
        <v>0</v>
      </c>
      <c r="N48" s="83" t="s">
        <v>207</v>
      </c>
      <c r="O48" s="1"/>
      <c r="P48" s="1"/>
      <c r="Q48" s="1"/>
    </row>
    <row r="49" spans="1:17" hidden="1">
      <c r="A49" s="21" t="s">
        <v>29</v>
      </c>
      <c r="B49" s="22"/>
      <c r="C49" s="23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1"/>
      <c r="O49" s="1"/>
      <c r="P49" s="1"/>
      <c r="Q49" s="1"/>
    </row>
    <row r="50" spans="1:17" hidden="1">
      <c r="A50" s="11" t="s">
        <v>5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6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7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8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9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6" t="s">
        <v>10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11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12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13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14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15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1" t="s">
        <v>16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6" t="s">
        <v>17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18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19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20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21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22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1" t="s">
        <v>23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24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26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6" t="s">
        <v>27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25" t="s">
        <v>28</v>
      </c>
      <c r="B73" s="26"/>
      <c r="C73" s="27"/>
      <c r="D73" s="28">
        <f>SUM(D50:D72)</f>
        <v>0</v>
      </c>
      <c r="E73" s="28"/>
      <c r="F73" s="28"/>
      <c r="G73" s="28">
        <f>SUM(G50:G72)</f>
        <v>0</v>
      </c>
      <c r="H73" s="28"/>
      <c r="I73" s="28"/>
      <c r="J73" s="28">
        <f>SUM(J50:J72)</f>
        <v>0</v>
      </c>
      <c r="K73" s="28"/>
      <c r="L73" s="28"/>
      <c r="M73" s="28">
        <f>SUM(M50:M72)</f>
        <v>0</v>
      </c>
      <c r="N73" s="83" t="s">
        <v>207</v>
      </c>
      <c r="O73" s="1"/>
      <c r="P73" s="1"/>
      <c r="Q73" s="1"/>
    </row>
    <row r="74" spans="1:17" hidden="1">
      <c r="A74" s="29" t="s">
        <v>30</v>
      </c>
      <c r="B74" s="30"/>
      <c r="C74" s="31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1"/>
      <c r="O74" s="1"/>
      <c r="P74" s="1"/>
      <c r="Q74" s="1"/>
    </row>
    <row r="75" spans="1:17" hidden="1">
      <c r="A75" s="11" t="s">
        <v>5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6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7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8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6" t="s">
        <v>10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11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12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13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14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15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1" t="s">
        <v>16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6" t="s">
        <v>17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18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19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20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21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22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1" t="s">
        <v>23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24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26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27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33" t="s">
        <v>28</v>
      </c>
      <c r="B97" s="34"/>
      <c r="C97" s="35"/>
      <c r="D97" s="36">
        <f>SUM(D75:D96)</f>
        <v>0</v>
      </c>
      <c r="E97" s="36"/>
      <c r="F97" s="36"/>
      <c r="G97" s="36">
        <f>SUM(G75:G96)</f>
        <v>0</v>
      </c>
      <c r="H97" s="36"/>
      <c r="I97" s="36"/>
      <c r="J97" s="36">
        <f>SUM(J75:J96)</f>
        <v>0</v>
      </c>
      <c r="K97" s="36"/>
      <c r="L97" s="36"/>
      <c r="M97" s="36">
        <f>SUM(M75:M96)</f>
        <v>0</v>
      </c>
      <c r="N97" s="83" t="s">
        <v>207</v>
      </c>
      <c r="O97" s="1"/>
      <c r="P97" s="1"/>
      <c r="Q97" s="1"/>
    </row>
    <row r="98" spans="1:17" hidden="1">
      <c r="A98" s="37" t="s">
        <v>31</v>
      </c>
      <c r="B98" s="38"/>
      <c r="C98" s="39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1"/>
      <c r="O98" s="1"/>
      <c r="P98" s="1"/>
      <c r="Q98" s="1"/>
    </row>
    <row r="99" spans="1:17" hidden="1">
      <c r="A99" s="11" t="s">
        <v>5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6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16" t="s">
        <v>32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1" t="s">
        <v>33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15" t="s">
        <v>34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90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35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36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37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38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2" t="s">
        <v>39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idden="1">
      <c r="A110" s="43" t="s">
        <v>28</v>
      </c>
      <c r="B110" s="44"/>
      <c r="C110" s="45"/>
      <c r="D110" s="46">
        <f>SUM(D99:D109)</f>
        <v>0</v>
      </c>
      <c r="E110" s="46"/>
      <c r="F110" s="46"/>
      <c r="G110" s="46">
        <f>SUM(G99:G109)</f>
        <v>0</v>
      </c>
      <c r="H110" s="46"/>
      <c r="I110" s="46"/>
      <c r="J110" s="46">
        <f>SUM(J99:J109)</f>
        <v>0</v>
      </c>
      <c r="K110" s="46"/>
      <c r="L110" s="46"/>
      <c r="M110" s="46">
        <f>SUM(M99:M109)</f>
        <v>0</v>
      </c>
      <c r="N110" s="83" t="s">
        <v>207</v>
      </c>
      <c r="O110" s="1"/>
      <c r="P110" s="1"/>
      <c r="Q110" s="1"/>
    </row>
    <row r="111" spans="1:17" hidden="1">
      <c r="A111" s="47" t="s">
        <v>40</v>
      </c>
      <c r="B111" s="48"/>
      <c r="C111" s="49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1"/>
      <c r="O111" s="1"/>
      <c r="P111" s="1"/>
      <c r="Q111" s="1"/>
    </row>
    <row r="112" spans="1:17" ht="24.75" hidden="1">
      <c r="A112" s="51" t="s">
        <v>62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24.75" hidden="1">
      <c r="A113" s="51" t="s">
        <v>63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36.75" hidden="1">
      <c r="A114" s="51" t="s">
        <v>64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t="72.75" hidden="1">
      <c r="A115" s="51" t="s">
        <v>65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1" t="s">
        <v>61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47" t="s">
        <v>28</v>
      </c>
      <c r="B117" s="113"/>
      <c r="C117" s="114"/>
      <c r="D117" s="79">
        <f>SUM(D112:D116)</f>
        <v>0</v>
      </c>
      <c r="E117" s="79"/>
      <c r="F117" s="79"/>
      <c r="G117" s="79">
        <f>SUM(G112:G116)</f>
        <v>0</v>
      </c>
      <c r="H117" s="79"/>
      <c r="I117" s="79"/>
      <c r="J117" s="79">
        <f>SUM(J112:J116)</f>
        <v>0</v>
      </c>
      <c r="K117" s="79"/>
      <c r="L117" s="79"/>
      <c r="M117" s="79">
        <f>SUM(M112:M116)</f>
        <v>0</v>
      </c>
      <c r="N117" s="83" t="s">
        <v>207</v>
      </c>
      <c r="O117" s="1"/>
      <c r="P117" s="1"/>
      <c r="Q117" s="1"/>
    </row>
    <row r="118" spans="1:17" hidden="1">
      <c r="A118" s="123" t="s">
        <v>77</v>
      </c>
      <c r="B118" s="124"/>
      <c r="C118" s="125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"/>
      <c r="O118" s="1"/>
      <c r="P118" s="1"/>
      <c r="Q118" s="1"/>
    </row>
    <row r="119" spans="1:17" ht="84.75" hidden="1">
      <c r="A119" s="51" t="s">
        <v>78</v>
      </c>
      <c r="B119" s="53"/>
      <c r="C119" s="54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1"/>
      <c r="O119" s="1"/>
      <c r="P119" s="1"/>
      <c r="Q119" s="1"/>
    </row>
    <row r="120" spans="1:17" ht="24.75" hidden="1">
      <c r="A120" s="15" t="s">
        <v>47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23" t="s">
        <v>28</v>
      </c>
      <c r="B121" s="124"/>
      <c r="C121" s="125"/>
      <c r="D121" s="126">
        <f>SUM(D119:D120)</f>
        <v>0</v>
      </c>
      <c r="E121" s="126"/>
      <c r="F121" s="126"/>
      <c r="G121" s="126">
        <f>SUM(G119:G120)</f>
        <v>0</v>
      </c>
      <c r="H121" s="126"/>
      <c r="I121" s="126"/>
      <c r="J121" s="126">
        <f>SUM(J119:J120)</f>
        <v>0</v>
      </c>
      <c r="K121" s="126"/>
      <c r="L121" s="126"/>
      <c r="M121" s="126">
        <f>SUM(M119:M120)</f>
        <v>0</v>
      </c>
      <c r="N121" s="83" t="s">
        <v>207</v>
      </c>
      <c r="O121" s="1"/>
      <c r="P121" s="1"/>
      <c r="Q121" s="1"/>
    </row>
    <row r="122" spans="1:17" hidden="1">
      <c r="A122" s="115" t="s">
        <v>41</v>
      </c>
      <c r="B122" s="116"/>
      <c r="C122" s="117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"/>
      <c r="O122" s="1"/>
      <c r="P122" s="1"/>
      <c r="Q122" s="1"/>
    </row>
    <row r="123" spans="1:17" ht="48.75" hidden="1">
      <c r="A123" s="15" t="s">
        <v>66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24.75" hidden="1">
      <c r="A124" s="15" t="s">
        <v>67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t="60.75" hidden="1">
      <c r="A125" s="15" t="s">
        <v>69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5" t="s">
        <v>70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t="36.75" hidden="1">
      <c r="A127" s="15" t="s">
        <v>71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5" t="s">
        <v>68</v>
      </c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9" t="s">
        <v>28</v>
      </c>
      <c r="B129" s="120"/>
      <c r="C129" s="121"/>
      <c r="D129" s="122">
        <f>SUM(D123:D128)</f>
        <v>0</v>
      </c>
      <c r="E129" s="122"/>
      <c r="F129" s="122"/>
      <c r="G129" s="122">
        <f>SUM(G123:G128)</f>
        <v>0</v>
      </c>
      <c r="H129" s="122"/>
      <c r="I129" s="122"/>
      <c r="J129" s="122">
        <f>SUM(J123:J128)</f>
        <v>0</v>
      </c>
      <c r="K129" s="122"/>
      <c r="L129" s="122"/>
      <c r="M129" s="122">
        <f>SUM(M123:M128)</f>
        <v>0</v>
      </c>
      <c r="N129" s="83" t="s">
        <v>207</v>
      </c>
      <c r="O129" s="1"/>
      <c r="P129" s="1"/>
      <c r="Q129" s="1"/>
    </row>
    <row r="130" spans="1:17" hidden="1">
      <c r="A130" s="149" t="s">
        <v>42</v>
      </c>
      <c r="B130" s="150"/>
      <c r="C130" s="151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1"/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3" t="s">
        <v>28</v>
      </c>
      <c r="B134" s="148"/>
      <c r="C134" s="154"/>
      <c r="D134" s="155">
        <f>SUM(D131:D133)</f>
        <v>0</v>
      </c>
      <c r="E134" s="155"/>
      <c r="F134" s="155"/>
      <c r="G134" s="155">
        <f>SUM(G131:G133)</f>
        <v>0</v>
      </c>
      <c r="H134" s="155"/>
      <c r="I134" s="155"/>
      <c r="J134" s="155">
        <f>SUM(J131:J133)</f>
        <v>0</v>
      </c>
      <c r="K134" s="155"/>
      <c r="L134" s="155"/>
      <c r="M134" s="155">
        <f>SUM(M131:M133)</f>
        <v>0</v>
      </c>
      <c r="N134" s="83" t="s">
        <v>207</v>
      </c>
      <c r="O134" s="1"/>
      <c r="P134" s="1"/>
      <c r="Q134" s="1"/>
    </row>
    <row r="135" spans="1:17" hidden="1">
      <c r="A135" s="127" t="s">
        <v>43</v>
      </c>
      <c r="B135" s="12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"/>
      <c r="O135" s="1"/>
      <c r="P135" s="1"/>
      <c r="Q135" s="1"/>
    </row>
    <row r="136" spans="1:17" ht="24.75" hidden="1">
      <c r="A136" s="15" t="s">
        <v>44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36.75" hidden="1">
      <c r="A138" s="15" t="s">
        <v>72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48.75" hidden="1">
      <c r="A139" s="15" t="s">
        <v>73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72.75" hidden="1">
      <c r="A140" s="15" t="s">
        <v>74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60.75" hidden="1">
      <c r="A141" s="15" t="s">
        <v>75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46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96.75" hidden="1">
      <c r="A143" s="15" t="s">
        <v>76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idden="1">
      <c r="A144" s="127" t="s">
        <v>28</v>
      </c>
      <c r="B144" s="131"/>
      <c r="C144" s="132"/>
      <c r="D144" s="133">
        <f>SUM(D136:D143)</f>
        <v>0</v>
      </c>
      <c r="E144" s="133"/>
      <c r="F144" s="133"/>
      <c r="G144" s="133">
        <f>SUM(G136:G143)</f>
        <v>0</v>
      </c>
      <c r="H144" s="133"/>
      <c r="I144" s="133"/>
      <c r="J144" s="133">
        <f>SUM(J136:J143)</f>
        <v>0</v>
      </c>
      <c r="K144" s="133"/>
      <c r="L144" s="133"/>
      <c r="M144" s="133">
        <f>SUM(M136:M143)</f>
        <v>0</v>
      </c>
      <c r="N144" s="83" t="s">
        <v>207</v>
      </c>
      <c r="O144" s="1"/>
      <c r="P144" s="1"/>
      <c r="Q144" s="1"/>
    </row>
    <row r="145" spans="1:17" ht="24.75">
      <c r="A145" s="62" t="s">
        <v>48</v>
      </c>
      <c r="B145" s="63"/>
      <c r="C145" s="64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1"/>
      <c r="O145" s="1"/>
      <c r="P145" s="1"/>
      <c r="Q145" s="1"/>
    </row>
    <row r="146" spans="1:17" ht="24.75" hidden="1">
      <c r="A146" s="15" t="s">
        <v>49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24.75" hidden="1">
      <c r="A149" s="15" t="s">
        <v>52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72.75" hidden="1">
      <c r="A150" s="15" t="s">
        <v>79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48.75" hidden="1">
      <c r="A151" s="15" t="s">
        <v>80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108.75" hidden="1">
      <c r="A152" s="15" t="s">
        <v>81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t="48.75">
      <c r="A153" s="15" t="s">
        <v>82</v>
      </c>
      <c r="B153" s="186"/>
      <c r="C153" s="187"/>
      <c r="D153" s="185"/>
      <c r="E153" s="186" t="s">
        <v>191</v>
      </c>
      <c r="F153" s="187">
        <v>3</v>
      </c>
      <c r="G153" s="185">
        <v>7500</v>
      </c>
      <c r="H153" s="14"/>
      <c r="I153" s="14"/>
      <c r="J153" s="14"/>
      <c r="K153" s="14"/>
      <c r="L153" s="14"/>
      <c r="M153" s="14"/>
      <c r="N153" s="1"/>
      <c r="O153" s="1"/>
      <c r="P153" s="1"/>
      <c r="Q153" s="1"/>
    </row>
    <row r="154" spans="1:17">
      <c r="A154" s="17" t="s">
        <v>28</v>
      </c>
      <c r="B154" s="63"/>
      <c r="C154" s="64"/>
      <c r="D154" s="80">
        <f>SUM(D146:D153)</f>
        <v>0</v>
      </c>
      <c r="E154" s="65"/>
      <c r="F154" s="65"/>
      <c r="G154" s="80">
        <f>SUM(G146:G153)</f>
        <v>7500</v>
      </c>
      <c r="H154" s="65"/>
      <c r="I154" s="65"/>
      <c r="J154" s="80">
        <f>SUM(J146:J153)</f>
        <v>0</v>
      </c>
      <c r="K154" s="65"/>
      <c r="L154" s="65"/>
      <c r="M154" s="80">
        <f>SUM(M146:M153)</f>
        <v>0</v>
      </c>
      <c r="N154" s="83" t="s">
        <v>207</v>
      </c>
      <c r="O154" s="1"/>
      <c r="P154" s="1"/>
      <c r="Q154" s="1"/>
    </row>
    <row r="155" spans="1:17" ht="24.75" customHeight="1">
      <c r="A155" s="66" t="s">
        <v>58</v>
      </c>
      <c r="B155" s="287" t="s">
        <v>84</v>
      </c>
      <c r="C155" s="288"/>
      <c r="D155" s="289"/>
      <c r="E155" s="281" t="s">
        <v>85</v>
      </c>
      <c r="F155" s="282"/>
      <c r="G155" s="283"/>
      <c r="H155" s="281" t="s">
        <v>86</v>
      </c>
      <c r="I155" s="282"/>
      <c r="J155" s="283"/>
      <c r="K155" s="281" t="s">
        <v>87</v>
      </c>
      <c r="L155" s="282"/>
      <c r="M155" s="283"/>
      <c r="N155" s="1"/>
      <c r="O155" s="1"/>
      <c r="P155" s="1"/>
      <c r="Q155" s="1"/>
    </row>
    <row r="156" spans="1:17" ht="24.75">
      <c r="A156" s="67" t="s">
        <v>59</v>
      </c>
      <c r="B156" s="284">
        <f>D154+D144+D134+D129+D121+D117+D110+D97+D73+D48</f>
        <v>28105</v>
      </c>
      <c r="C156" s="285"/>
      <c r="D156" s="286"/>
      <c r="E156" s="284">
        <f>G154+G144+G134+G129+G121+G117+G110+G97+G73+G48</f>
        <v>7500</v>
      </c>
      <c r="F156" s="285"/>
      <c r="G156" s="286"/>
      <c r="H156" s="284">
        <f>J154+J144+J134+J129+J121+J117+J110+J97+J73+J48</f>
        <v>0</v>
      </c>
      <c r="I156" s="285"/>
      <c r="J156" s="286"/>
      <c r="K156" s="284">
        <f>M154+M144+M134+M129+M121+M117+M110+M97+M73+M48</f>
        <v>0</v>
      </c>
      <c r="L156" s="285"/>
      <c r="M156" s="286"/>
      <c r="N156" s="83" t="s">
        <v>207</v>
      </c>
      <c r="O156" s="1"/>
      <c r="P156" s="1"/>
      <c r="Q156" s="1"/>
    </row>
    <row r="157" spans="1:17" ht="15.75" thickBot="1">
      <c r="A157" s="41" t="s">
        <v>60</v>
      </c>
      <c r="B157" s="278"/>
      <c r="C157" s="279"/>
      <c r="D157" s="279"/>
      <c r="E157" s="279"/>
      <c r="F157" s="279"/>
      <c r="G157" s="279"/>
      <c r="H157" s="279"/>
      <c r="I157" s="279"/>
      <c r="J157" s="279"/>
      <c r="K157" s="280"/>
      <c r="L157" s="76"/>
      <c r="M157" s="85">
        <f>K156+H156+E156+B156</f>
        <v>35605</v>
      </c>
      <c r="N157" s="83" t="s">
        <v>207</v>
      </c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83" t="s">
        <v>401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</sheetData>
  <autoFilter ref="A17:O160">
    <filterColumn colId="0"/>
    <filterColumn colId="13"/>
  </autoFilter>
  <mergeCells count="27">
    <mergeCell ref="B156:D156"/>
    <mergeCell ref="E156:G156"/>
    <mergeCell ref="H156:J156"/>
    <mergeCell ref="K156:M156"/>
    <mergeCell ref="B157:K157"/>
    <mergeCell ref="B155:D155"/>
    <mergeCell ref="E155:G155"/>
    <mergeCell ref="H155:J155"/>
    <mergeCell ref="K155:M155"/>
    <mergeCell ref="A18:A19"/>
    <mergeCell ref="B18:D18"/>
    <mergeCell ref="E18:G18"/>
    <mergeCell ref="H18:J18"/>
    <mergeCell ref="K18:M18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Q167"/>
  <sheetViews>
    <sheetView workbookViewId="0">
      <selection activeCell="N166" sqref="N166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392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115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279</v>
      </c>
      <c r="B5" s="277"/>
      <c r="C5" s="277"/>
      <c r="D5" s="277"/>
      <c r="E5" s="277"/>
      <c r="F5" s="277"/>
      <c r="G5" s="90">
        <v>1230.4000000000001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1490.5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9" t="s">
        <v>278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107780.17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82275.599999999991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M153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190055.77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342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09"/>
      <c r="B16" s="109"/>
      <c r="C16" s="109"/>
      <c r="D16" s="109"/>
      <c r="E16" s="109"/>
      <c r="F16" s="109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 hidden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 hidden="1">
      <c r="A18" s="271" t="s">
        <v>1</v>
      </c>
      <c r="B18" s="273" t="s">
        <v>54</v>
      </c>
      <c r="C18" s="274"/>
      <c r="D18" s="275"/>
      <c r="E18" s="276" t="s">
        <v>55</v>
      </c>
      <c r="F18" s="274"/>
      <c r="G18" s="275"/>
      <c r="H18" s="276" t="s">
        <v>56</v>
      </c>
      <c r="I18" s="274"/>
      <c r="J18" s="275"/>
      <c r="K18" s="276" t="s">
        <v>57</v>
      </c>
      <c r="L18" s="274"/>
      <c r="M18" s="275"/>
      <c r="N18" s="1"/>
      <c r="O18" s="1"/>
      <c r="P18" s="1"/>
      <c r="Q18" s="1"/>
    </row>
    <row r="19" spans="1:17" ht="24.75" hidden="1">
      <c r="A19" s="272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207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207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207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90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207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47" t="s">
        <v>28</v>
      </c>
      <c r="B113" s="113"/>
      <c r="C113" s="114"/>
      <c r="D113" s="79">
        <f>SUM(D108:D112)</f>
        <v>0</v>
      </c>
      <c r="E113" s="79"/>
      <c r="F113" s="79"/>
      <c r="G113" s="79">
        <f>SUM(G108:G112)</f>
        <v>0</v>
      </c>
      <c r="H113" s="79"/>
      <c r="I113" s="79"/>
      <c r="J113" s="79">
        <f>SUM(J108:J112)</f>
        <v>0</v>
      </c>
      <c r="K113" s="79"/>
      <c r="L113" s="79"/>
      <c r="M113" s="79">
        <f>SUM(M108:M112)</f>
        <v>0</v>
      </c>
      <c r="N113" s="83" t="s">
        <v>207</v>
      </c>
      <c r="O113" s="1"/>
      <c r="P113" s="1"/>
      <c r="Q113" s="1"/>
    </row>
    <row r="114" spans="1:17" hidden="1">
      <c r="A114" s="123" t="s">
        <v>77</v>
      </c>
      <c r="B114" s="124"/>
      <c r="C114" s="125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123" t="s">
        <v>28</v>
      </c>
      <c r="B117" s="124"/>
      <c r="C117" s="125"/>
      <c r="D117" s="126">
        <f>SUM(D115:D116)</f>
        <v>0</v>
      </c>
      <c r="E117" s="126"/>
      <c r="F117" s="126"/>
      <c r="G117" s="126">
        <f>SUM(G115:G116)</f>
        <v>0</v>
      </c>
      <c r="H117" s="126"/>
      <c r="I117" s="126"/>
      <c r="J117" s="126">
        <f>SUM(J115:J116)</f>
        <v>0</v>
      </c>
      <c r="K117" s="126"/>
      <c r="L117" s="126"/>
      <c r="M117" s="126">
        <f>SUM(M115:M116)</f>
        <v>0</v>
      </c>
      <c r="N117" s="83" t="s">
        <v>207</v>
      </c>
      <c r="O117" s="1"/>
      <c r="P117" s="1"/>
      <c r="Q117" s="1"/>
    </row>
    <row r="118" spans="1:17" hidden="1">
      <c r="A118" s="115" t="s">
        <v>41</v>
      </c>
      <c r="B118" s="116"/>
      <c r="C118" s="117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19" t="s">
        <v>28</v>
      </c>
      <c r="B125" s="120"/>
      <c r="C125" s="121"/>
      <c r="D125" s="122">
        <f>SUM(D119:D124)</f>
        <v>0</v>
      </c>
      <c r="E125" s="122"/>
      <c r="F125" s="122"/>
      <c r="G125" s="122">
        <f>SUM(G119:G124)</f>
        <v>0</v>
      </c>
      <c r="H125" s="122"/>
      <c r="I125" s="122"/>
      <c r="J125" s="122">
        <f>SUM(J119:J124)</f>
        <v>0</v>
      </c>
      <c r="K125" s="122"/>
      <c r="L125" s="122"/>
      <c r="M125" s="122">
        <f>SUM(M119:M124)</f>
        <v>0</v>
      </c>
      <c r="N125" s="83" t="s">
        <v>207</v>
      </c>
      <c r="O125" s="1"/>
      <c r="P125" s="1"/>
      <c r="Q125" s="1"/>
    </row>
    <row r="126" spans="1:17" hidden="1">
      <c r="A126" s="149" t="s">
        <v>42</v>
      </c>
      <c r="B126" s="150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53" t="s">
        <v>28</v>
      </c>
      <c r="B130" s="148"/>
      <c r="C130" s="154"/>
      <c r="D130" s="155">
        <f>SUM(D127:D129)</f>
        <v>0</v>
      </c>
      <c r="E130" s="155"/>
      <c r="F130" s="155"/>
      <c r="G130" s="155">
        <f>SUM(G127:G129)</f>
        <v>0</v>
      </c>
      <c r="H130" s="155"/>
      <c r="I130" s="155"/>
      <c r="J130" s="155">
        <f>SUM(J127:J129)</f>
        <v>0</v>
      </c>
      <c r="K130" s="155"/>
      <c r="L130" s="155"/>
      <c r="M130" s="155">
        <f>SUM(M127:M129)</f>
        <v>0</v>
      </c>
      <c r="N130" s="83" t="s">
        <v>207</v>
      </c>
      <c r="O130" s="1"/>
      <c r="P130" s="1"/>
      <c r="Q130" s="1"/>
    </row>
    <row r="131" spans="1:17" hidden="1">
      <c r="A131" s="127" t="s">
        <v>43</v>
      </c>
      <c r="B131" s="128"/>
      <c r="C131" s="129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27" t="s">
        <v>28</v>
      </c>
      <c r="B140" s="131"/>
      <c r="C140" s="132"/>
      <c r="D140" s="133">
        <f>SUM(D132:D139)</f>
        <v>0</v>
      </c>
      <c r="E140" s="133"/>
      <c r="F140" s="133"/>
      <c r="G140" s="133">
        <f>SUM(G132:G139)</f>
        <v>0</v>
      </c>
      <c r="H140" s="133"/>
      <c r="I140" s="133"/>
      <c r="J140" s="133">
        <f>SUM(J132:J139)</f>
        <v>0</v>
      </c>
      <c r="K140" s="133"/>
      <c r="L140" s="133"/>
      <c r="M140" s="133">
        <f>SUM(M132:M139)</f>
        <v>0</v>
      </c>
      <c r="N140" s="83" t="s">
        <v>207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207</v>
      </c>
      <c r="O150" s="1"/>
      <c r="P150" s="1"/>
      <c r="Q150" s="1"/>
    </row>
    <row r="151" spans="1:17" ht="24.75" hidden="1" customHeight="1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  <c r="N151" s="1"/>
      <c r="O151" s="1"/>
      <c r="P151" s="1"/>
      <c r="Q151" s="1"/>
    </row>
    <row r="152" spans="1:17" ht="24.75" hidden="1">
      <c r="A152" s="67" t="s">
        <v>59</v>
      </c>
      <c r="B152" s="284">
        <f>D150+D140+D130+D125+D117+D113+D106+D93+D69+D44</f>
        <v>0</v>
      </c>
      <c r="C152" s="285"/>
      <c r="D152" s="286"/>
      <c r="E152" s="284">
        <f>G150+G140+G130+G125+G117+G113+G106+G93+G69+G44</f>
        <v>0</v>
      </c>
      <c r="F152" s="285"/>
      <c r="G152" s="286"/>
      <c r="H152" s="284">
        <f>J150+J140+J130+J125+J117+J113+J106+J93+J69+J44</f>
        <v>0</v>
      </c>
      <c r="I152" s="285"/>
      <c r="J152" s="286"/>
      <c r="K152" s="284">
        <f>M150+M140+M130+M125+M117+M113+M106+M93+M69+M44</f>
        <v>0</v>
      </c>
      <c r="L152" s="285"/>
      <c r="M152" s="286"/>
      <c r="N152" s="83" t="s">
        <v>207</v>
      </c>
      <c r="O152" s="1"/>
      <c r="P152" s="1"/>
      <c r="Q152" s="1"/>
    </row>
    <row r="153" spans="1:17" ht="15.75" hidden="1" thickBot="1">
      <c r="A153" s="41" t="s">
        <v>60</v>
      </c>
      <c r="B153" s="278"/>
      <c r="C153" s="279"/>
      <c r="D153" s="279"/>
      <c r="E153" s="279"/>
      <c r="F153" s="279"/>
      <c r="G153" s="279"/>
      <c r="H153" s="279"/>
      <c r="I153" s="279"/>
      <c r="J153" s="279"/>
      <c r="K153" s="280"/>
      <c r="L153" s="76"/>
      <c r="M153" s="85">
        <f>K152+H152+E152+B152</f>
        <v>0</v>
      </c>
      <c r="N153" s="83" t="s">
        <v>207</v>
      </c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8">
    <mergeCell ref="B152:D152"/>
    <mergeCell ref="E152:G152"/>
    <mergeCell ref="H152:J152"/>
    <mergeCell ref="K152:M152"/>
    <mergeCell ref="B153:K15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Q169"/>
  <sheetViews>
    <sheetView topLeftCell="A10" workbookViewId="0">
      <selection activeCell="Q153" sqref="Q15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116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281</v>
      </c>
      <c r="B5" s="277"/>
      <c r="C5" s="277"/>
      <c r="D5" s="277"/>
      <c r="E5" s="277"/>
      <c r="F5" s="277"/>
      <c r="G5" s="90">
        <v>1550.4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2472.9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280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-307380.08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9">
        <v>4.5999999999999996</v>
      </c>
      <c r="H10" s="19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2"/>
      <c r="H11" s="92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136504.08000000002</v>
      </c>
      <c r="H12" s="92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M155</f>
        <v>141118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-311994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t="0.75" customHeight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179</v>
      </c>
      <c r="I25" s="14">
        <v>46</v>
      </c>
      <c r="J25" s="14">
        <v>45540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536</v>
      </c>
      <c r="C28" s="13">
        <v>12</v>
      </c>
      <c r="D28" s="14">
        <f>570*C28</f>
        <v>6840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537</v>
      </c>
      <c r="C29" s="13">
        <v>8</v>
      </c>
      <c r="D29" s="14">
        <f>520*C29</f>
        <v>4160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179</v>
      </c>
      <c r="I36" s="14">
        <v>14</v>
      </c>
      <c r="J36" s="14">
        <v>4662</v>
      </c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537</v>
      </c>
      <c r="C44" s="13">
        <v>34</v>
      </c>
      <c r="D44" s="14">
        <v>3354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t="36.75">
      <c r="A45" s="66" t="s">
        <v>623</v>
      </c>
      <c r="B45" s="12" t="s">
        <v>187</v>
      </c>
      <c r="C45" s="13">
        <v>1</v>
      </c>
      <c r="D45" s="14">
        <v>13364</v>
      </c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7" t="s">
        <v>28</v>
      </c>
      <c r="B46" s="18"/>
      <c r="C46" s="19"/>
      <c r="D46" s="20">
        <f>SUM(D21:D45)</f>
        <v>27718</v>
      </c>
      <c r="E46" s="20"/>
      <c r="F46" s="20"/>
      <c r="G46" s="20">
        <f>SUM(G20:G44)</f>
        <v>0</v>
      </c>
      <c r="H46" s="20"/>
      <c r="I46" s="20"/>
      <c r="J46" s="20">
        <f>SUM(J20:J44)</f>
        <v>50202</v>
      </c>
      <c r="K46" s="20"/>
      <c r="L46" s="20"/>
      <c r="M46" s="20">
        <f>SUM(M20:M44)</f>
        <v>0</v>
      </c>
      <c r="N46" s="83" t="s">
        <v>207</v>
      </c>
      <c r="O46" s="1"/>
      <c r="P46" s="1"/>
      <c r="Q46" s="1"/>
    </row>
    <row r="47" spans="1:17">
      <c r="A47" s="21" t="s">
        <v>29</v>
      </c>
      <c r="B47" s="22"/>
      <c r="C47" s="23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1"/>
      <c r="O47" s="1"/>
      <c r="P47" s="1"/>
      <c r="Q47" s="1"/>
    </row>
    <row r="48" spans="1:17">
      <c r="A48" s="11" t="s">
        <v>5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t="0.75" customHeight="1">
      <c r="A49" s="15" t="s">
        <v>6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7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8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9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6" t="s">
        <v>10</v>
      </c>
      <c r="B53" s="12"/>
      <c r="C53" s="13"/>
      <c r="D53" s="14"/>
      <c r="E53" s="14"/>
      <c r="F53" s="14"/>
      <c r="G53" s="14"/>
      <c r="H53" s="14" t="s">
        <v>179</v>
      </c>
      <c r="I53" s="14">
        <v>32</v>
      </c>
      <c r="J53" s="14">
        <v>25120</v>
      </c>
      <c r="K53" s="14"/>
      <c r="L53" s="14"/>
      <c r="M53" s="14"/>
      <c r="N53" s="1"/>
      <c r="O53" s="1"/>
      <c r="P53" s="1"/>
      <c r="Q53" s="1"/>
    </row>
    <row r="54" spans="1:17" hidden="1">
      <c r="A54" s="15" t="s">
        <v>11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12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13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14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15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1" t="s">
        <v>16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6" t="s">
        <v>17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18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19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20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21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22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1" t="s">
        <v>23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24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25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26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6" t="s">
        <v>27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>
      <c r="A71" s="25" t="s">
        <v>28</v>
      </c>
      <c r="B71" s="26"/>
      <c r="C71" s="27"/>
      <c r="D71" s="28">
        <f>SUM(D48:D70)</f>
        <v>0</v>
      </c>
      <c r="E71" s="28"/>
      <c r="F71" s="28"/>
      <c r="G71" s="28">
        <f>SUM(G48:G70)</f>
        <v>0</v>
      </c>
      <c r="H71" s="28"/>
      <c r="I71" s="28"/>
      <c r="J71" s="28">
        <f>SUM(J48:J70)</f>
        <v>25120</v>
      </c>
      <c r="K71" s="28"/>
      <c r="L71" s="28"/>
      <c r="M71" s="28">
        <f>SUM(M48:M70)</f>
        <v>0</v>
      </c>
      <c r="N71" s="83" t="s">
        <v>207</v>
      </c>
      <c r="O71" s="1"/>
      <c r="P71" s="1"/>
      <c r="Q71" s="1"/>
    </row>
    <row r="72" spans="1:17">
      <c r="A72" s="29" t="s">
        <v>30</v>
      </c>
      <c r="B72" s="30"/>
      <c r="C72" s="31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1"/>
      <c r="O72" s="1"/>
      <c r="P72" s="1"/>
      <c r="Q72" s="1"/>
    </row>
    <row r="73" spans="1:17">
      <c r="A73" s="11" t="s">
        <v>5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6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7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8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6" t="s">
        <v>10</v>
      </c>
      <c r="B77" s="12"/>
      <c r="C77" s="13"/>
      <c r="D77" s="14"/>
      <c r="E77" s="14"/>
      <c r="F77" s="14"/>
      <c r="G77" s="14"/>
      <c r="H77" s="14" t="s">
        <v>179</v>
      </c>
      <c r="I77" s="14">
        <v>32</v>
      </c>
      <c r="J77" s="14">
        <v>25120</v>
      </c>
      <c r="K77" s="14"/>
      <c r="L77" s="14"/>
      <c r="M77" s="14"/>
      <c r="N77" s="1"/>
      <c r="O77" s="1"/>
      <c r="P77" s="1"/>
      <c r="Q77" s="1"/>
    </row>
    <row r="78" spans="1:17" hidden="1">
      <c r="A78" s="15" t="s">
        <v>11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12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13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14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15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>
      <c r="A83" s="11" t="s">
        <v>16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6" t="s">
        <v>17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18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19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20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>
      <c r="A88" s="15" t="s">
        <v>21</v>
      </c>
      <c r="B88" s="12" t="s">
        <v>624</v>
      </c>
      <c r="C88" s="13">
        <v>1</v>
      </c>
      <c r="D88" s="14">
        <v>885</v>
      </c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>
      <c r="A89" s="15" t="s">
        <v>22</v>
      </c>
      <c r="B89" s="12" t="s">
        <v>625</v>
      </c>
      <c r="C89" s="13">
        <v>1</v>
      </c>
      <c r="D89" s="14">
        <v>713</v>
      </c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t="0.75" customHeight="1">
      <c r="A90" s="11" t="s">
        <v>23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24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25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26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t="18.75" hidden="1" customHeight="1">
      <c r="A94" s="16" t="s">
        <v>27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33" t="s">
        <v>28</v>
      </c>
      <c r="B95" s="34"/>
      <c r="C95" s="35"/>
      <c r="D95" s="36">
        <f>SUM(D73:D94)</f>
        <v>1598</v>
      </c>
      <c r="E95" s="36"/>
      <c r="F95" s="36"/>
      <c r="G95" s="36">
        <f>SUM(G73:G94)</f>
        <v>0</v>
      </c>
      <c r="H95" s="36"/>
      <c r="I95" s="36"/>
      <c r="J95" s="36">
        <f>SUM(J73:J94)</f>
        <v>25120</v>
      </c>
      <c r="K95" s="36"/>
      <c r="L95" s="36"/>
      <c r="M95" s="36">
        <f>SUM(M73:M94)</f>
        <v>0</v>
      </c>
      <c r="N95" s="83" t="s">
        <v>207</v>
      </c>
      <c r="O95" s="1"/>
      <c r="P95" s="1"/>
      <c r="Q95" s="1"/>
    </row>
    <row r="96" spans="1:17" hidden="1">
      <c r="A96" s="37" t="s">
        <v>31</v>
      </c>
      <c r="B96" s="38"/>
      <c r="C96" s="39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1"/>
      <c r="O96" s="1"/>
      <c r="P96" s="1"/>
      <c r="Q96" s="1"/>
    </row>
    <row r="97" spans="1:17" hidden="1">
      <c r="A97" s="11" t="s">
        <v>5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6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6" t="s">
        <v>32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1" t="s">
        <v>33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15" t="s">
        <v>34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90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35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36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37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38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39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3" t="s">
        <v>28</v>
      </c>
      <c r="B108" s="44"/>
      <c r="C108" s="45"/>
      <c r="D108" s="46">
        <f>SUM(D97:D107)</f>
        <v>0</v>
      </c>
      <c r="E108" s="46"/>
      <c r="F108" s="46"/>
      <c r="G108" s="46">
        <f>SUM(G97:G107)</f>
        <v>0</v>
      </c>
      <c r="H108" s="46"/>
      <c r="I108" s="46"/>
      <c r="J108" s="46">
        <f>SUM(J97:J107)</f>
        <v>0</v>
      </c>
      <c r="K108" s="46"/>
      <c r="L108" s="46"/>
      <c r="M108" s="46">
        <f>SUM(M97:M107)</f>
        <v>0</v>
      </c>
      <c r="N108" s="83" t="s">
        <v>207</v>
      </c>
      <c r="O108" s="1"/>
      <c r="P108" s="1"/>
      <c r="Q108" s="1"/>
    </row>
    <row r="109" spans="1:17" hidden="1">
      <c r="A109" s="47" t="s">
        <v>40</v>
      </c>
      <c r="B109" s="48"/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1"/>
      <c r="O109" s="1"/>
      <c r="P109" s="1"/>
      <c r="Q109" s="1"/>
    </row>
    <row r="110" spans="1:17" ht="24.75" hidden="1">
      <c r="A110" s="51" t="s">
        <v>62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24.75" hidden="1">
      <c r="A111" s="51" t="s">
        <v>63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36.75" hidden="1">
      <c r="A112" s="51" t="s">
        <v>64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72.75" hidden="1">
      <c r="A113" s="51" t="s">
        <v>65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51" t="s">
        <v>61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47" t="s">
        <v>28</v>
      </c>
      <c r="B115" s="113"/>
      <c r="C115" s="114"/>
      <c r="D115" s="79">
        <f>SUM(D110:D114)</f>
        <v>0</v>
      </c>
      <c r="E115" s="79"/>
      <c r="F115" s="79"/>
      <c r="G115" s="79">
        <f>SUM(G110:G114)</f>
        <v>0</v>
      </c>
      <c r="H115" s="79"/>
      <c r="I115" s="79"/>
      <c r="J115" s="79">
        <f>SUM(J110:J114)</f>
        <v>0</v>
      </c>
      <c r="K115" s="79"/>
      <c r="L115" s="79"/>
      <c r="M115" s="79">
        <f>SUM(M110:M114)</f>
        <v>0</v>
      </c>
      <c r="N115" s="83" t="s">
        <v>207</v>
      </c>
      <c r="O115" s="1"/>
      <c r="P115" s="1"/>
      <c r="Q115" s="1"/>
    </row>
    <row r="116" spans="1:17" hidden="1">
      <c r="A116" s="123" t="s">
        <v>77</v>
      </c>
      <c r="B116" s="124"/>
      <c r="C116" s="125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"/>
      <c r="O116" s="1"/>
      <c r="P116" s="1"/>
      <c r="Q116" s="1"/>
    </row>
    <row r="117" spans="1:17" ht="84.75" hidden="1">
      <c r="A117" s="51" t="s">
        <v>78</v>
      </c>
      <c r="B117" s="53"/>
      <c r="C117" s="54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1"/>
      <c r="O117" s="1"/>
      <c r="P117" s="1"/>
      <c r="Q117" s="1"/>
    </row>
    <row r="118" spans="1:17" ht="24.75" hidden="1">
      <c r="A118" s="15" t="s">
        <v>47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idden="1">
      <c r="A119" s="123" t="s">
        <v>28</v>
      </c>
      <c r="B119" s="124"/>
      <c r="C119" s="125"/>
      <c r="D119" s="126">
        <f>SUM(D117:D118)</f>
        <v>0</v>
      </c>
      <c r="E119" s="126"/>
      <c r="F119" s="126"/>
      <c r="G119" s="126">
        <f>SUM(G117:G118)</f>
        <v>0</v>
      </c>
      <c r="H119" s="126"/>
      <c r="I119" s="126"/>
      <c r="J119" s="126">
        <f>SUM(J117:J118)</f>
        <v>0</v>
      </c>
      <c r="K119" s="126"/>
      <c r="L119" s="126"/>
      <c r="M119" s="126">
        <f>SUM(M117:M118)</f>
        <v>0</v>
      </c>
      <c r="N119" s="83" t="s">
        <v>207</v>
      </c>
      <c r="O119" s="1"/>
      <c r="P119" s="1"/>
      <c r="Q119" s="1"/>
    </row>
    <row r="120" spans="1:17" hidden="1">
      <c r="A120" s="115" t="s">
        <v>41</v>
      </c>
      <c r="B120" s="116"/>
      <c r="C120" s="117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"/>
      <c r="O120" s="1"/>
      <c r="P120" s="1"/>
      <c r="Q120" s="1"/>
    </row>
    <row r="121" spans="1:17" ht="48.75" hidden="1">
      <c r="A121" s="15" t="s">
        <v>66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67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60.75" hidden="1">
      <c r="A123" s="15" t="s">
        <v>69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70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t="36.75" hidden="1">
      <c r="A125" s="15" t="s">
        <v>71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5" t="s">
        <v>68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9" t="s">
        <v>28</v>
      </c>
      <c r="B127" s="120"/>
      <c r="C127" s="121"/>
      <c r="D127" s="122">
        <f>SUM(D121:D126)</f>
        <v>0</v>
      </c>
      <c r="E127" s="122"/>
      <c r="F127" s="122"/>
      <c r="G127" s="122">
        <f>SUM(G121:G126)</f>
        <v>0</v>
      </c>
      <c r="H127" s="122"/>
      <c r="I127" s="122"/>
      <c r="J127" s="122">
        <f>SUM(J121:J126)</f>
        <v>0</v>
      </c>
      <c r="K127" s="122"/>
      <c r="L127" s="122"/>
      <c r="M127" s="122">
        <f>SUM(M121:M126)</f>
        <v>0</v>
      </c>
      <c r="N127" s="83" t="s">
        <v>207</v>
      </c>
      <c r="O127" s="1"/>
      <c r="P127" s="1"/>
      <c r="Q127" s="1"/>
    </row>
    <row r="128" spans="1:17" hidden="1">
      <c r="A128" s="149" t="s">
        <v>42</v>
      </c>
      <c r="B128" s="150"/>
      <c r="C128" s="151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3" t="s">
        <v>28</v>
      </c>
      <c r="B132" s="148"/>
      <c r="C132" s="154"/>
      <c r="D132" s="155">
        <f>SUM(D129:D131)</f>
        <v>0</v>
      </c>
      <c r="E132" s="155"/>
      <c r="F132" s="155"/>
      <c r="G132" s="155">
        <f>SUM(G129:G131)</f>
        <v>0</v>
      </c>
      <c r="H132" s="155"/>
      <c r="I132" s="155"/>
      <c r="J132" s="155">
        <f>SUM(J129:J131)</f>
        <v>0</v>
      </c>
      <c r="K132" s="155"/>
      <c r="L132" s="155"/>
      <c r="M132" s="155">
        <f>SUM(M129:M131)</f>
        <v>0</v>
      </c>
      <c r="N132" s="83" t="s">
        <v>207</v>
      </c>
      <c r="O132" s="1"/>
      <c r="P132" s="1"/>
      <c r="Q132" s="1"/>
    </row>
    <row r="133" spans="1:17" hidden="1">
      <c r="A133" s="127" t="s">
        <v>43</v>
      </c>
      <c r="B133" s="12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"/>
      <c r="O133" s="1"/>
      <c r="P133" s="1"/>
      <c r="Q133" s="1"/>
    </row>
    <row r="134" spans="1:17" ht="24.75" hidden="1">
      <c r="A134" s="15" t="s">
        <v>44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idden="1">
      <c r="A135" s="15" t="s">
        <v>45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36.75" hidden="1">
      <c r="A136" s="15" t="s">
        <v>72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48.75" hidden="1">
      <c r="A137" s="15" t="s">
        <v>73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72.75" hidden="1">
      <c r="A138" s="15" t="s">
        <v>74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60.75" hidden="1">
      <c r="A139" s="15" t="s">
        <v>75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5" t="s">
        <v>46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96.75" hidden="1">
      <c r="A141" s="15" t="s">
        <v>76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27" t="s">
        <v>28</v>
      </c>
      <c r="B142" s="131"/>
      <c r="C142" s="132"/>
      <c r="D142" s="133">
        <f>SUM(D134:D141)</f>
        <v>0</v>
      </c>
      <c r="E142" s="133"/>
      <c r="F142" s="133"/>
      <c r="G142" s="133">
        <f>SUM(G134:G141)</f>
        <v>0</v>
      </c>
      <c r="H142" s="133"/>
      <c r="I142" s="133"/>
      <c r="J142" s="133">
        <f>SUM(J134:J141)</f>
        <v>0</v>
      </c>
      <c r="K142" s="133"/>
      <c r="L142" s="133"/>
      <c r="M142" s="133">
        <f>SUM(M134:M141)</f>
        <v>0</v>
      </c>
      <c r="N142" s="83" t="s">
        <v>207</v>
      </c>
      <c r="O142" s="1"/>
      <c r="P142" s="1"/>
      <c r="Q142" s="1"/>
    </row>
    <row r="143" spans="1:17" ht="24.75">
      <c r="A143" s="62" t="s">
        <v>48</v>
      </c>
      <c r="B143" s="63"/>
      <c r="C143" s="64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1"/>
      <c r="O143" s="1"/>
      <c r="P143" s="1"/>
      <c r="Q143" s="1"/>
    </row>
    <row r="144" spans="1:17" ht="24.75" hidden="1">
      <c r="A144" s="15" t="s">
        <v>49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50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51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>
      <c r="A147" s="15" t="s">
        <v>52</v>
      </c>
      <c r="B147" s="12"/>
      <c r="C147" s="13"/>
      <c r="D147" s="14"/>
      <c r="E147" s="14"/>
      <c r="F147" s="14"/>
      <c r="G147" s="14"/>
      <c r="H147" s="13" t="s">
        <v>201</v>
      </c>
      <c r="I147" s="13">
        <v>15</v>
      </c>
      <c r="J147" s="14">
        <v>6900</v>
      </c>
      <c r="K147" s="14"/>
      <c r="L147" s="14"/>
      <c r="M147" s="14"/>
      <c r="N147" s="1"/>
      <c r="O147" s="1"/>
      <c r="P147" s="1"/>
      <c r="Q147" s="1"/>
    </row>
    <row r="148" spans="1:17" ht="72.75" hidden="1">
      <c r="A148" s="15" t="s">
        <v>79</v>
      </c>
      <c r="B148" s="12"/>
      <c r="C148" s="13"/>
      <c r="D148" s="14"/>
      <c r="E148" s="14"/>
      <c r="F148" s="14"/>
      <c r="G148" s="14"/>
      <c r="H148" s="12"/>
      <c r="I148" s="13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80</v>
      </c>
      <c r="B149" s="12"/>
      <c r="C149" s="13"/>
      <c r="D149" s="14"/>
      <c r="E149" s="14"/>
      <c r="F149" s="14"/>
      <c r="G149" s="14"/>
      <c r="H149" s="12"/>
      <c r="I149" s="13"/>
      <c r="J149" s="14"/>
      <c r="K149" s="14"/>
      <c r="L149" s="14"/>
      <c r="M149" s="14"/>
      <c r="N149" s="1"/>
      <c r="O149" s="1"/>
      <c r="P149" s="1"/>
      <c r="Q149" s="1"/>
    </row>
    <row r="150" spans="1:17" ht="108.75" hidden="1">
      <c r="A150" s="15" t="s">
        <v>81</v>
      </c>
      <c r="B150" s="12"/>
      <c r="C150" s="13"/>
      <c r="D150" s="14"/>
      <c r="E150" s="14"/>
      <c r="F150" s="14"/>
      <c r="G150" s="14"/>
      <c r="H150" s="12"/>
      <c r="I150" s="13"/>
      <c r="J150" s="14"/>
      <c r="K150" s="14"/>
      <c r="L150" s="14"/>
      <c r="M150" s="14"/>
      <c r="N150" s="1"/>
      <c r="O150" s="1"/>
      <c r="P150" s="1"/>
      <c r="Q150" s="1"/>
    </row>
    <row r="151" spans="1:17" ht="48.75">
      <c r="A151" s="15" t="s">
        <v>82</v>
      </c>
      <c r="B151" s="14"/>
      <c r="C151" s="14"/>
      <c r="D151" s="14"/>
      <c r="E151" s="14"/>
      <c r="F151" s="14"/>
      <c r="G151" s="14"/>
      <c r="H151" s="14" t="s">
        <v>197</v>
      </c>
      <c r="I151" s="14">
        <v>4</v>
      </c>
      <c r="J151" s="14">
        <v>4460</v>
      </c>
      <c r="K151" s="14"/>
      <c r="L151" s="14"/>
      <c r="M151" s="14"/>
      <c r="N151" s="1"/>
      <c r="O151" s="1"/>
      <c r="P151" s="1"/>
      <c r="Q151" s="1"/>
    </row>
    <row r="152" spans="1:17">
      <c r="A152" s="17" t="s">
        <v>28</v>
      </c>
      <c r="B152" s="63"/>
      <c r="C152" s="64"/>
      <c r="D152" s="80">
        <f>SUM(D144:D151)</f>
        <v>0</v>
      </c>
      <c r="E152" s="65"/>
      <c r="F152" s="65"/>
      <c r="G152" s="80">
        <f>SUM(G144:G151)</f>
        <v>0</v>
      </c>
      <c r="H152" s="65"/>
      <c r="I152" s="65"/>
      <c r="J152" s="80">
        <f>SUM(J144:J151)</f>
        <v>11360</v>
      </c>
      <c r="K152" s="65"/>
      <c r="L152" s="65"/>
      <c r="M152" s="80">
        <f>SUM(M144:M151)</f>
        <v>0</v>
      </c>
      <c r="N152" s="83" t="s">
        <v>207</v>
      </c>
      <c r="O152" s="1"/>
      <c r="P152" s="1"/>
      <c r="Q152" s="1"/>
    </row>
    <row r="153" spans="1:17" ht="24.75" customHeight="1">
      <c r="A153" s="66" t="s">
        <v>58</v>
      </c>
      <c r="B153" s="287" t="s">
        <v>84</v>
      </c>
      <c r="C153" s="288"/>
      <c r="D153" s="289"/>
      <c r="E153" s="281" t="s">
        <v>85</v>
      </c>
      <c r="F153" s="282"/>
      <c r="G153" s="283"/>
      <c r="H153" s="281" t="s">
        <v>86</v>
      </c>
      <c r="I153" s="282"/>
      <c r="J153" s="283"/>
      <c r="K153" s="281" t="s">
        <v>87</v>
      </c>
      <c r="L153" s="282"/>
      <c r="M153" s="283"/>
      <c r="N153" s="1"/>
      <c r="O153" s="1"/>
      <c r="P153" s="1"/>
      <c r="Q153" s="1"/>
    </row>
    <row r="154" spans="1:17" ht="24.75">
      <c r="A154" s="67" t="s">
        <v>59</v>
      </c>
      <c r="B154" s="284">
        <f>D152+D142+D132+D127+D119+D115+D108+D95+D71+D46</f>
        <v>29316</v>
      </c>
      <c r="C154" s="285"/>
      <c r="D154" s="286"/>
      <c r="E154" s="284">
        <f>G152+G142+G132+G127+G119+G115+G108+G95+G71+G46</f>
        <v>0</v>
      </c>
      <c r="F154" s="285"/>
      <c r="G154" s="286"/>
      <c r="H154" s="284">
        <f>J152+J142+J132+J127+J119+J115+J108+J95+J71+J46</f>
        <v>111802</v>
      </c>
      <c r="I154" s="285"/>
      <c r="J154" s="286"/>
      <c r="K154" s="284">
        <f>M152+M142+M132+M127+M119+M115+M108+M95+M71+M46</f>
        <v>0</v>
      </c>
      <c r="L154" s="285"/>
      <c r="M154" s="286"/>
      <c r="N154" s="83" t="s">
        <v>207</v>
      </c>
      <c r="O154" s="1"/>
      <c r="P154" s="1"/>
      <c r="Q154" s="1"/>
    </row>
    <row r="155" spans="1:17" ht="15.75" thickBot="1">
      <c r="A155" s="41" t="s">
        <v>60</v>
      </c>
      <c r="B155" s="278"/>
      <c r="C155" s="279"/>
      <c r="D155" s="279"/>
      <c r="E155" s="279"/>
      <c r="F155" s="279"/>
      <c r="G155" s="279"/>
      <c r="H155" s="279"/>
      <c r="I155" s="279"/>
      <c r="J155" s="279"/>
      <c r="K155" s="280"/>
      <c r="L155" s="76"/>
      <c r="M155" s="85">
        <f>K154+H154+E154+B154</f>
        <v>141118</v>
      </c>
      <c r="N155" s="83" t="s">
        <v>207</v>
      </c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38" t="s">
        <v>401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</sheetData>
  <autoFilter ref="A16:O157">
    <filterColumn colId="0"/>
    <filterColumn colId="13"/>
  </autoFilter>
  <mergeCells count="27">
    <mergeCell ref="B154:D154"/>
    <mergeCell ref="E154:G154"/>
    <mergeCell ref="H154:J154"/>
    <mergeCell ref="K154:M154"/>
    <mergeCell ref="B155:K155"/>
    <mergeCell ref="B153:D153"/>
    <mergeCell ref="E153:G153"/>
    <mergeCell ref="H153:J153"/>
    <mergeCell ref="K153:M153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P25" sqref="P2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78"/>
      <c r="O1" s="78"/>
      <c r="P1" s="78"/>
      <c r="Q1" s="78"/>
    </row>
    <row r="2" spans="1:17">
      <c r="A2" s="297" t="s">
        <v>666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78"/>
      <c r="O2" s="78"/>
      <c r="P2" s="78"/>
      <c r="Q2" s="78"/>
    </row>
    <row r="3" spans="1:17">
      <c r="A3" s="318"/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1"/>
      <c r="O3" s="1"/>
      <c r="P3" s="1"/>
      <c r="Q3" s="1"/>
    </row>
    <row r="4" spans="1:17" ht="15.75">
      <c r="A4" s="295" t="s">
        <v>667</v>
      </c>
      <c r="B4" s="295"/>
      <c r="C4" s="295"/>
      <c r="D4" s="295"/>
      <c r="E4" s="295"/>
      <c r="F4" s="190"/>
      <c r="G4" s="190"/>
      <c r="H4" s="190"/>
      <c r="I4" s="190"/>
      <c r="J4" s="190"/>
      <c r="K4" s="190"/>
      <c r="L4" s="190"/>
      <c r="M4" s="190"/>
      <c r="N4" s="78"/>
      <c r="O4" s="78"/>
      <c r="P4" s="78"/>
      <c r="Q4" s="78"/>
    </row>
    <row r="5" spans="1:17">
      <c r="A5" s="295" t="s">
        <v>668</v>
      </c>
      <c r="B5" s="295"/>
      <c r="C5" s="295"/>
      <c r="D5" s="295"/>
      <c r="E5" s="295"/>
      <c r="F5" s="295"/>
      <c r="G5" s="178">
        <v>1763.5</v>
      </c>
      <c r="H5" s="190"/>
      <c r="I5" s="190"/>
      <c r="J5" s="190"/>
      <c r="K5" s="190"/>
      <c r="L5" s="190"/>
      <c r="M5" s="190"/>
      <c r="N5" s="78"/>
      <c r="O5" s="78"/>
      <c r="P5" s="78"/>
      <c r="Q5" s="78"/>
    </row>
    <row r="6" spans="1:17">
      <c r="A6" s="295" t="s">
        <v>206</v>
      </c>
      <c r="B6" s="295"/>
      <c r="C6" s="295"/>
      <c r="D6" s="295"/>
      <c r="E6" s="295"/>
      <c r="F6" s="295"/>
      <c r="G6" s="178">
        <v>5439.3</v>
      </c>
      <c r="H6" s="190"/>
      <c r="I6" s="190"/>
      <c r="J6" s="190"/>
      <c r="K6" s="190"/>
      <c r="L6" s="190"/>
      <c r="M6" s="190"/>
      <c r="N6" s="78"/>
      <c r="O6" s="78"/>
      <c r="P6" s="78"/>
      <c r="Q6" s="78"/>
    </row>
    <row r="7" spans="1:17">
      <c r="A7" s="295" t="s">
        <v>217</v>
      </c>
      <c r="B7" s="295"/>
      <c r="C7" s="295"/>
      <c r="D7" s="295"/>
      <c r="E7" s="295"/>
      <c r="F7" s="295"/>
      <c r="G7" s="178" t="s">
        <v>216</v>
      </c>
      <c r="H7" s="190"/>
      <c r="I7" s="190"/>
      <c r="J7" s="190"/>
      <c r="K7" s="190"/>
      <c r="L7" s="190"/>
      <c r="M7" s="190"/>
      <c r="N7" s="78"/>
      <c r="O7" s="78"/>
      <c r="P7" s="78"/>
      <c r="Q7" s="78"/>
    </row>
    <row r="8" spans="1:17">
      <c r="A8" s="295" t="s">
        <v>214</v>
      </c>
      <c r="B8" s="295"/>
      <c r="C8" s="295"/>
      <c r="D8" s="295"/>
      <c r="E8" s="295"/>
      <c r="F8" s="295"/>
      <c r="G8" s="178">
        <v>1979</v>
      </c>
      <c r="H8" s="190"/>
      <c r="I8" s="190"/>
      <c r="J8" s="190"/>
      <c r="K8" s="190"/>
      <c r="L8" s="190"/>
      <c r="M8" s="190"/>
      <c r="N8" s="78"/>
      <c r="O8" s="78"/>
      <c r="P8" s="78"/>
      <c r="Q8" s="78"/>
    </row>
    <row r="9" spans="1:17">
      <c r="A9" s="295" t="s">
        <v>351</v>
      </c>
      <c r="B9" s="295"/>
      <c r="C9" s="295"/>
      <c r="D9" s="295"/>
      <c r="E9" s="295"/>
      <c r="F9" s="295"/>
      <c r="G9" s="178">
        <v>-62033.15</v>
      </c>
      <c r="H9" s="190"/>
      <c r="I9" s="190"/>
      <c r="J9" s="190"/>
      <c r="K9" s="190"/>
      <c r="L9" s="190"/>
      <c r="M9" s="190"/>
      <c r="N9" s="78"/>
      <c r="O9" s="78"/>
      <c r="P9" s="78"/>
      <c r="Q9" s="78"/>
    </row>
    <row r="10" spans="1:17">
      <c r="A10" s="295" t="s">
        <v>348</v>
      </c>
      <c r="B10" s="295"/>
      <c r="C10" s="295"/>
      <c r="D10" s="295"/>
      <c r="E10" s="295"/>
      <c r="F10" s="295"/>
      <c r="G10" s="178">
        <v>4.5999999999999996</v>
      </c>
      <c r="H10" s="190">
        <v>12</v>
      </c>
      <c r="I10" s="190"/>
      <c r="J10" s="190"/>
      <c r="K10" s="190"/>
      <c r="L10" s="190"/>
      <c r="M10" s="190"/>
      <c r="N10" s="78"/>
      <c r="O10" s="78"/>
      <c r="P10" s="78"/>
      <c r="Q10" s="78"/>
    </row>
    <row r="11" spans="1:17">
      <c r="A11" s="295" t="s">
        <v>349</v>
      </c>
      <c r="B11" s="295"/>
      <c r="C11" s="295"/>
      <c r="D11" s="295"/>
      <c r="E11" s="295"/>
      <c r="F11" s="295"/>
      <c r="G11" s="178"/>
      <c r="H11" s="190"/>
      <c r="I11" s="190"/>
      <c r="J11" s="190"/>
      <c r="K11" s="190"/>
      <c r="L11" s="190"/>
      <c r="M11" s="190"/>
      <c r="N11" s="78"/>
      <c r="O11" s="78"/>
      <c r="P11" s="78"/>
      <c r="Q11" s="78"/>
    </row>
    <row r="12" spans="1:17" ht="15" customHeight="1">
      <c r="A12" s="295" t="s">
        <v>350</v>
      </c>
      <c r="B12" s="295"/>
      <c r="C12" s="295"/>
      <c r="D12" s="295"/>
      <c r="E12" s="295"/>
      <c r="F12" s="295"/>
      <c r="G12" s="178">
        <f>G6*G10*H10</f>
        <v>300249.36</v>
      </c>
      <c r="H12" s="269"/>
      <c r="I12" s="269"/>
      <c r="J12" s="269"/>
      <c r="K12" s="269"/>
      <c r="L12" s="269"/>
      <c r="M12" s="269"/>
      <c r="N12" s="77"/>
      <c r="O12" s="77"/>
      <c r="P12" s="77"/>
      <c r="Q12" s="77"/>
    </row>
    <row r="13" spans="1:17">
      <c r="A13" s="295" t="s">
        <v>53</v>
      </c>
      <c r="B13" s="295"/>
      <c r="C13" s="295"/>
      <c r="D13" s="295"/>
      <c r="E13" s="295"/>
      <c r="F13" s="295"/>
      <c r="G13" s="319">
        <f>M152</f>
        <v>173752</v>
      </c>
      <c r="H13" s="190"/>
      <c r="I13" s="190"/>
      <c r="J13" s="190"/>
      <c r="K13" s="190"/>
      <c r="L13" s="190"/>
      <c r="M13" s="190"/>
      <c r="N13" s="78"/>
      <c r="O13" s="78"/>
      <c r="P13" s="78"/>
      <c r="Q13" s="78"/>
    </row>
    <row r="14" spans="1:17">
      <c r="A14" s="295" t="s">
        <v>208</v>
      </c>
      <c r="B14" s="295"/>
      <c r="C14" s="295"/>
      <c r="D14" s="295"/>
      <c r="E14" s="295"/>
      <c r="F14" s="295"/>
      <c r="G14" s="319">
        <f>G12+G9-G13</f>
        <v>64464.209999999992</v>
      </c>
      <c r="H14" s="269"/>
      <c r="I14" s="269"/>
      <c r="J14" s="269"/>
      <c r="K14" s="269"/>
      <c r="L14" s="269"/>
      <c r="M14" s="269"/>
      <c r="N14" s="2"/>
      <c r="O14" s="2"/>
      <c r="P14" s="2"/>
      <c r="Q14" s="2"/>
    </row>
    <row r="15" spans="1:17">
      <c r="A15" s="268"/>
      <c r="B15" s="268"/>
      <c r="C15" s="268"/>
      <c r="D15" s="268"/>
      <c r="E15" s="268"/>
      <c r="F15" s="268"/>
      <c r="G15" s="319"/>
      <c r="H15" s="269"/>
      <c r="I15" s="269"/>
      <c r="J15" s="269"/>
      <c r="K15" s="269"/>
      <c r="L15" s="269"/>
      <c r="M15" s="269"/>
      <c r="N15" s="110"/>
      <c r="O15" s="110"/>
      <c r="P15" s="110"/>
      <c r="Q15" s="110"/>
    </row>
    <row r="16" spans="1:17">
      <c r="A16" s="320"/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68"/>
      <c r="O16" s="68"/>
      <c r="P16" s="68"/>
      <c r="Q16" s="68"/>
    </row>
    <row r="17" spans="1:17">
      <c r="A17" s="321" t="s">
        <v>1</v>
      </c>
      <c r="B17" s="322" t="s">
        <v>54</v>
      </c>
      <c r="C17" s="323"/>
      <c r="D17" s="324"/>
      <c r="E17" s="325" t="s">
        <v>55</v>
      </c>
      <c r="F17" s="323"/>
      <c r="G17" s="324"/>
      <c r="H17" s="325" t="s">
        <v>56</v>
      </c>
      <c r="I17" s="323"/>
      <c r="J17" s="324"/>
      <c r="K17" s="325" t="s">
        <v>57</v>
      </c>
      <c r="L17" s="323"/>
      <c r="M17" s="324"/>
      <c r="N17" s="1"/>
      <c r="O17" s="1"/>
      <c r="P17" s="1"/>
      <c r="Q17" s="1"/>
    </row>
    <row r="18" spans="1:17" ht="24.75">
      <c r="A18" s="326"/>
      <c r="B18" s="327" t="s">
        <v>2</v>
      </c>
      <c r="C18" s="328" t="s">
        <v>3</v>
      </c>
      <c r="D18" s="329" t="s">
        <v>83</v>
      </c>
      <c r="E18" s="330" t="s">
        <v>2</v>
      </c>
      <c r="F18" s="330" t="s">
        <v>3</v>
      </c>
      <c r="G18" s="329" t="s">
        <v>83</v>
      </c>
      <c r="H18" s="328" t="s">
        <v>2</v>
      </c>
      <c r="I18" s="328" t="s">
        <v>3</v>
      </c>
      <c r="J18" s="329" t="s">
        <v>83</v>
      </c>
      <c r="K18" s="328" t="s">
        <v>2</v>
      </c>
      <c r="L18" s="328" t="s">
        <v>3</v>
      </c>
      <c r="M18" s="329" t="s">
        <v>83</v>
      </c>
      <c r="N18" s="1"/>
      <c r="O18" s="1"/>
      <c r="P18" s="1"/>
      <c r="Q18" s="1"/>
    </row>
    <row r="19" spans="1:17">
      <c r="A19" s="331" t="s">
        <v>4</v>
      </c>
      <c r="B19" s="332"/>
      <c r="C19" s="333"/>
      <c r="D19" s="334"/>
      <c r="E19" s="334"/>
      <c r="F19" s="334"/>
      <c r="G19" s="334"/>
      <c r="H19" s="334"/>
      <c r="I19" s="334"/>
      <c r="J19" s="334"/>
      <c r="K19" s="334"/>
      <c r="L19" s="334"/>
      <c r="M19" s="334"/>
      <c r="N19" s="83"/>
      <c r="O19" s="1"/>
      <c r="P19" s="1"/>
      <c r="Q19" s="1"/>
    </row>
    <row r="20" spans="1:17">
      <c r="A20" s="335" t="s">
        <v>5</v>
      </c>
      <c r="B20" s="336"/>
      <c r="C20" s="337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1"/>
      <c r="O20" s="1"/>
      <c r="P20" s="1"/>
      <c r="Q20" s="1"/>
    </row>
    <row r="21" spans="1:17" hidden="1">
      <c r="A21" s="339" t="s">
        <v>6</v>
      </c>
      <c r="B21" s="336"/>
      <c r="C21" s="337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1"/>
      <c r="O21" s="1"/>
      <c r="P21" s="1"/>
      <c r="Q21" s="1"/>
    </row>
    <row r="22" spans="1:17" hidden="1">
      <c r="A22" s="339" t="s">
        <v>7</v>
      </c>
      <c r="B22" s="336"/>
      <c r="C22" s="337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1"/>
      <c r="O22" s="1"/>
      <c r="P22" s="1"/>
      <c r="Q22" s="1"/>
    </row>
    <row r="23" spans="1:17" hidden="1">
      <c r="A23" s="339" t="s">
        <v>8</v>
      </c>
      <c r="B23" s="336"/>
      <c r="C23" s="337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1"/>
      <c r="O23" s="1"/>
      <c r="P23" s="1"/>
      <c r="Q23" s="1"/>
    </row>
    <row r="24" spans="1:17" hidden="1">
      <c r="A24" s="340" t="s">
        <v>9</v>
      </c>
      <c r="B24" s="336"/>
      <c r="C24" s="337"/>
      <c r="D24" s="338"/>
      <c r="E24" s="338"/>
      <c r="F24" s="338"/>
      <c r="G24" s="338"/>
      <c r="H24" s="338"/>
      <c r="I24" s="338"/>
      <c r="J24" s="338"/>
      <c r="K24" s="338"/>
      <c r="L24" s="338"/>
      <c r="M24" s="338"/>
      <c r="N24" s="1"/>
      <c r="O24" s="1"/>
      <c r="P24" s="1"/>
      <c r="Q24" s="1"/>
    </row>
    <row r="25" spans="1:17">
      <c r="A25" s="340" t="s">
        <v>10</v>
      </c>
      <c r="B25" s="336"/>
      <c r="C25" s="337"/>
      <c r="D25" s="338"/>
      <c r="E25" s="338" t="s">
        <v>186</v>
      </c>
      <c r="F25" s="338">
        <v>8</v>
      </c>
      <c r="G25" s="338">
        <v>7920</v>
      </c>
      <c r="H25" s="338"/>
      <c r="I25" s="338"/>
      <c r="J25" s="338"/>
      <c r="K25" s="338"/>
      <c r="L25" s="338"/>
      <c r="M25" s="338"/>
      <c r="N25" s="1"/>
      <c r="O25" s="1"/>
      <c r="P25" s="1"/>
      <c r="Q25" s="1"/>
    </row>
    <row r="26" spans="1:17" hidden="1">
      <c r="A26" s="339" t="s">
        <v>11</v>
      </c>
      <c r="B26" s="336"/>
      <c r="C26" s="337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1"/>
      <c r="O26" s="1"/>
      <c r="P26" s="1"/>
      <c r="Q26" s="1"/>
    </row>
    <row r="27" spans="1:17" hidden="1">
      <c r="A27" s="339" t="s">
        <v>12</v>
      </c>
      <c r="B27" s="336"/>
      <c r="C27" s="337"/>
      <c r="D27" s="338"/>
      <c r="E27" s="338"/>
      <c r="F27" s="338"/>
      <c r="G27" s="338"/>
      <c r="H27" s="338"/>
      <c r="I27" s="338"/>
      <c r="J27" s="338"/>
      <c r="K27" s="338"/>
      <c r="L27" s="338"/>
      <c r="M27" s="338"/>
      <c r="N27" s="1"/>
      <c r="O27" s="1"/>
      <c r="P27" s="1"/>
      <c r="Q27" s="1"/>
    </row>
    <row r="28" spans="1:17" hidden="1">
      <c r="A28" s="339" t="s">
        <v>13</v>
      </c>
      <c r="B28" s="336"/>
      <c r="C28" s="337"/>
      <c r="D28" s="338"/>
      <c r="E28" s="338"/>
      <c r="F28" s="338"/>
      <c r="G28" s="338"/>
      <c r="H28" s="338"/>
      <c r="I28" s="338"/>
      <c r="J28" s="338"/>
      <c r="K28" s="338"/>
      <c r="L28" s="338"/>
      <c r="M28" s="338"/>
      <c r="N28" s="1"/>
      <c r="O28" s="1"/>
      <c r="P28" s="1"/>
      <c r="Q28" s="1"/>
    </row>
    <row r="29" spans="1:17" hidden="1">
      <c r="A29" s="339" t="s">
        <v>14</v>
      </c>
      <c r="B29" s="336"/>
      <c r="C29" s="337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1"/>
      <c r="O29" s="1"/>
      <c r="P29" s="1"/>
      <c r="Q29" s="1"/>
    </row>
    <row r="30" spans="1:17" hidden="1">
      <c r="A30" s="339" t="s">
        <v>15</v>
      </c>
      <c r="B30" s="336"/>
      <c r="C30" s="337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1"/>
      <c r="O30" s="1"/>
      <c r="P30" s="1"/>
      <c r="Q30" s="1"/>
    </row>
    <row r="31" spans="1:17">
      <c r="A31" s="335" t="s">
        <v>16</v>
      </c>
      <c r="B31" s="336"/>
      <c r="C31" s="337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1"/>
      <c r="O31" s="1"/>
      <c r="P31" s="1"/>
      <c r="Q31" s="1"/>
    </row>
    <row r="32" spans="1:17" hidden="1">
      <c r="A32" s="340" t="s">
        <v>17</v>
      </c>
      <c r="B32" s="336"/>
      <c r="C32" s="337"/>
      <c r="D32" s="338"/>
      <c r="E32" s="338"/>
      <c r="F32" s="338"/>
      <c r="G32" s="338"/>
      <c r="H32" s="338"/>
      <c r="I32" s="338"/>
      <c r="J32" s="338"/>
      <c r="K32" s="338"/>
      <c r="L32" s="338"/>
      <c r="M32" s="338"/>
      <c r="N32" s="1"/>
      <c r="O32" s="1"/>
      <c r="P32" s="1"/>
      <c r="Q32" s="1"/>
    </row>
    <row r="33" spans="1:17" hidden="1">
      <c r="A33" s="339" t="s">
        <v>18</v>
      </c>
      <c r="B33" s="336"/>
      <c r="C33" s="337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1"/>
      <c r="O33" s="1"/>
      <c r="P33" s="1"/>
      <c r="Q33" s="1"/>
    </row>
    <row r="34" spans="1:17" hidden="1">
      <c r="A34" s="339" t="s">
        <v>19</v>
      </c>
      <c r="B34" s="336"/>
      <c r="C34" s="337"/>
      <c r="D34" s="338"/>
      <c r="E34" s="338"/>
      <c r="F34" s="338"/>
      <c r="G34" s="338"/>
      <c r="H34" s="338"/>
      <c r="I34" s="338"/>
      <c r="J34" s="338"/>
      <c r="K34" s="338"/>
      <c r="L34" s="338"/>
      <c r="M34" s="338"/>
      <c r="N34" s="1"/>
      <c r="O34" s="1"/>
      <c r="P34" s="1"/>
      <c r="Q34" s="1"/>
    </row>
    <row r="35" spans="1:17" hidden="1">
      <c r="A35" s="339" t="s">
        <v>20</v>
      </c>
      <c r="B35" s="336"/>
      <c r="C35" s="337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1"/>
      <c r="O35" s="1"/>
      <c r="P35" s="1"/>
      <c r="Q35" s="1"/>
    </row>
    <row r="36" spans="1:17">
      <c r="A36" s="339" t="s">
        <v>21</v>
      </c>
      <c r="B36" s="336"/>
      <c r="C36" s="337"/>
      <c r="D36" s="338"/>
      <c r="E36" s="338" t="s">
        <v>186</v>
      </c>
      <c r="F36" s="338">
        <v>5</v>
      </c>
      <c r="G36" s="338">
        <v>1665</v>
      </c>
      <c r="H36" s="338"/>
      <c r="I36" s="338"/>
      <c r="J36" s="338"/>
      <c r="K36" s="338"/>
      <c r="L36" s="338"/>
      <c r="M36" s="338"/>
      <c r="N36" s="1"/>
      <c r="O36" s="1"/>
      <c r="P36" s="1"/>
      <c r="Q36" s="1"/>
    </row>
    <row r="37" spans="1:17">
      <c r="A37" s="339" t="s">
        <v>22</v>
      </c>
      <c r="B37" s="336"/>
      <c r="C37" s="337"/>
      <c r="D37" s="338"/>
      <c r="E37" s="338" t="s">
        <v>186</v>
      </c>
      <c r="F37" s="338">
        <v>5</v>
      </c>
      <c r="G37" s="338">
        <v>1290</v>
      </c>
      <c r="H37" s="338"/>
      <c r="I37" s="338"/>
      <c r="J37" s="338"/>
      <c r="K37" s="338"/>
      <c r="L37" s="338"/>
      <c r="M37" s="338"/>
      <c r="N37" s="1"/>
      <c r="O37" s="1"/>
      <c r="P37" s="1"/>
      <c r="Q37" s="1"/>
    </row>
    <row r="38" spans="1:17" hidden="1">
      <c r="A38" s="335" t="s">
        <v>23</v>
      </c>
      <c r="B38" s="336"/>
      <c r="C38" s="337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1"/>
      <c r="O38" s="1"/>
      <c r="P38" s="1"/>
      <c r="Q38" s="1"/>
    </row>
    <row r="39" spans="1:17" hidden="1">
      <c r="A39" s="339" t="s">
        <v>24</v>
      </c>
      <c r="B39" s="336"/>
      <c r="C39" s="337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1"/>
      <c r="O39" s="1"/>
      <c r="P39" s="1"/>
      <c r="Q39" s="1"/>
    </row>
    <row r="40" spans="1:17" hidden="1">
      <c r="A40" s="339" t="s">
        <v>25</v>
      </c>
      <c r="B40" s="336"/>
      <c r="C40" s="337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1"/>
      <c r="O40" s="1"/>
      <c r="P40" s="1"/>
      <c r="Q40" s="1"/>
    </row>
    <row r="41" spans="1:17" hidden="1">
      <c r="A41" s="339" t="s">
        <v>26</v>
      </c>
      <c r="B41" s="336"/>
      <c r="C41" s="337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1"/>
      <c r="O41" s="1"/>
      <c r="P41" s="1"/>
      <c r="Q41" s="1"/>
    </row>
    <row r="42" spans="1:17" hidden="1">
      <c r="A42" s="340" t="s">
        <v>27</v>
      </c>
      <c r="B42" s="336"/>
      <c r="C42" s="337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1"/>
      <c r="O42" s="1"/>
      <c r="P42" s="1"/>
      <c r="Q42" s="1"/>
    </row>
    <row r="43" spans="1:17">
      <c r="A43" s="341" t="s">
        <v>28</v>
      </c>
      <c r="B43" s="342"/>
      <c r="C43" s="343"/>
      <c r="D43" s="344">
        <f>SUM(D20:D42)</f>
        <v>0</v>
      </c>
      <c r="E43" s="344"/>
      <c r="F43" s="344"/>
      <c r="G43" s="344">
        <f>SUM(G20:G42)</f>
        <v>10875</v>
      </c>
      <c r="H43" s="344"/>
      <c r="I43" s="344"/>
      <c r="J43" s="344">
        <f>SUM(J20:J42)</f>
        <v>0</v>
      </c>
      <c r="K43" s="344"/>
      <c r="L43" s="344"/>
      <c r="M43" s="344">
        <f>SUM(M20:M42)</f>
        <v>0</v>
      </c>
      <c r="N43" s="83" t="s">
        <v>207</v>
      </c>
      <c r="O43" s="1"/>
      <c r="P43" s="1"/>
      <c r="Q43" s="1"/>
    </row>
    <row r="44" spans="1:17">
      <c r="A44" s="345" t="s">
        <v>29</v>
      </c>
      <c r="B44" s="346"/>
      <c r="C44" s="347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1"/>
      <c r="O44" s="1"/>
      <c r="P44" s="1"/>
      <c r="Q44" s="1"/>
    </row>
    <row r="45" spans="1:17">
      <c r="A45" s="335" t="s">
        <v>5</v>
      </c>
      <c r="B45" s="336"/>
      <c r="C45" s="337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1"/>
      <c r="O45" s="1"/>
      <c r="P45" s="1"/>
      <c r="Q45" s="1"/>
    </row>
    <row r="46" spans="1:17" hidden="1">
      <c r="A46" s="339" t="s">
        <v>6</v>
      </c>
      <c r="B46" s="336"/>
      <c r="C46" s="337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1"/>
      <c r="O46" s="1"/>
      <c r="P46" s="1"/>
      <c r="Q46" s="1"/>
    </row>
    <row r="47" spans="1:17" hidden="1">
      <c r="A47" s="339" t="s">
        <v>7</v>
      </c>
      <c r="B47" s="336"/>
      <c r="C47" s="337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1"/>
      <c r="O47" s="1"/>
      <c r="P47" s="1"/>
      <c r="Q47" s="1"/>
    </row>
    <row r="48" spans="1:17" hidden="1">
      <c r="A48" s="339" t="s">
        <v>8</v>
      </c>
      <c r="B48" s="336"/>
      <c r="C48" s="337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1"/>
      <c r="O48" s="1"/>
      <c r="P48" s="1"/>
      <c r="Q48" s="1"/>
    </row>
    <row r="49" spans="1:17" hidden="1">
      <c r="A49" s="339" t="s">
        <v>9</v>
      </c>
      <c r="B49" s="336"/>
      <c r="C49" s="337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1"/>
      <c r="O49" s="1"/>
      <c r="P49" s="1"/>
      <c r="Q49" s="1"/>
    </row>
    <row r="50" spans="1:17">
      <c r="A50" s="340" t="s">
        <v>10</v>
      </c>
      <c r="B50" s="336"/>
      <c r="C50" s="337"/>
      <c r="D50" s="338"/>
      <c r="E50" s="338" t="s">
        <v>186</v>
      </c>
      <c r="F50" s="338">
        <v>6</v>
      </c>
      <c r="G50" s="338">
        <v>4710</v>
      </c>
      <c r="H50" s="338"/>
      <c r="I50" s="338"/>
      <c r="J50" s="338"/>
      <c r="K50" s="338"/>
      <c r="L50" s="338"/>
      <c r="M50" s="338"/>
      <c r="N50" s="1"/>
      <c r="O50" s="1"/>
      <c r="P50" s="1"/>
      <c r="Q50" s="1"/>
    </row>
    <row r="51" spans="1:17" hidden="1">
      <c r="A51" s="339" t="s">
        <v>11</v>
      </c>
      <c r="B51" s="336"/>
      <c r="C51" s="337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1"/>
      <c r="O51" s="1"/>
      <c r="P51" s="1"/>
      <c r="Q51" s="1"/>
    </row>
    <row r="52" spans="1:17" hidden="1">
      <c r="A52" s="339" t="s">
        <v>12</v>
      </c>
      <c r="B52" s="336"/>
      <c r="C52" s="337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1"/>
      <c r="O52" s="1"/>
      <c r="P52" s="1"/>
      <c r="Q52" s="1"/>
    </row>
    <row r="53" spans="1:17" hidden="1">
      <c r="A53" s="339" t="s">
        <v>13</v>
      </c>
      <c r="B53" s="336"/>
      <c r="C53" s="337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1"/>
      <c r="O53" s="1"/>
      <c r="P53" s="1"/>
      <c r="Q53" s="1"/>
    </row>
    <row r="54" spans="1:17">
      <c r="A54" s="339" t="s">
        <v>14</v>
      </c>
      <c r="B54" s="336"/>
      <c r="C54" s="337"/>
      <c r="D54" s="338"/>
      <c r="E54" s="338" t="s">
        <v>186</v>
      </c>
      <c r="F54" s="338">
        <v>6</v>
      </c>
      <c r="G54" s="338">
        <v>2682</v>
      </c>
      <c r="H54" s="338"/>
      <c r="I54" s="338"/>
      <c r="J54" s="338"/>
      <c r="K54" s="338"/>
      <c r="L54" s="338"/>
      <c r="M54" s="338"/>
      <c r="N54" s="1"/>
      <c r="O54" s="1"/>
      <c r="P54" s="1"/>
      <c r="Q54" s="1"/>
    </row>
    <row r="55" spans="1:17" hidden="1">
      <c r="A55" s="339" t="s">
        <v>15</v>
      </c>
      <c r="B55" s="336"/>
      <c r="C55" s="337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1"/>
      <c r="O55" s="1"/>
      <c r="P55" s="1"/>
      <c r="Q55" s="1"/>
    </row>
    <row r="56" spans="1:17">
      <c r="A56" s="335" t="s">
        <v>16</v>
      </c>
      <c r="B56" s="336"/>
      <c r="C56" s="337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1"/>
      <c r="O56" s="1"/>
      <c r="P56" s="1"/>
      <c r="Q56" s="1"/>
    </row>
    <row r="57" spans="1:17" hidden="1">
      <c r="A57" s="340" t="s">
        <v>17</v>
      </c>
      <c r="B57" s="336"/>
      <c r="C57" s="337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1"/>
      <c r="O57" s="1"/>
      <c r="P57" s="1"/>
      <c r="Q57" s="1"/>
    </row>
    <row r="58" spans="1:17" hidden="1">
      <c r="A58" s="339" t="s">
        <v>18</v>
      </c>
      <c r="B58" s="336"/>
      <c r="C58" s="337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1"/>
      <c r="O58" s="1"/>
      <c r="P58" s="1"/>
      <c r="Q58" s="1"/>
    </row>
    <row r="59" spans="1:17" hidden="1">
      <c r="A59" s="339" t="s">
        <v>19</v>
      </c>
      <c r="B59" s="336"/>
      <c r="C59" s="337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1"/>
      <c r="O59" s="1"/>
      <c r="P59" s="1"/>
      <c r="Q59" s="1"/>
    </row>
    <row r="60" spans="1:17" hidden="1">
      <c r="A60" s="339" t="s">
        <v>20</v>
      </c>
      <c r="B60" s="336"/>
      <c r="C60" s="337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1"/>
      <c r="O60" s="1"/>
      <c r="P60" s="1"/>
      <c r="Q60" s="1"/>
    </row>
    <row r="61" spans="1:17">
      <c r="A61" s="339" t="s">
        <v>21</v>
      </c>
      <c r="B61" s="336"/>
      <c r="C61" s="337"/>
      <c r="D61" s="338"/>
      <c r="E61" s="338" t="s">
        <v>186</v>
      </c>
      <c r="F61" s="338">
        <v>4</v>
      </c>
      <c r="G61" s="338">
        <v>1332</v>
      </c>
      <c r="H61" s="338"/>
      <c r="I61" s="338"/>
      <c r="J61" s="338"/>
      <c r="K61" s="338"/>
      <c r="L61" s="338"/>
      <c r="M61" s="338"/>
      <c r="N61" s="1"/>
      <c r="O61" s="1"/>
      <c r="P61" s="1"/>
      <c r="Q61" s="1"/>
    </row>
    <row r="62" spans="1:17" hidden="1">
      <c r="A62" s="339" t="s">
        <v>22</v>
      </c>
      <c r="B62" s="336"/>
      <c r="C62" s="337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1"/>
      <c r="O62" s="1"/>
      <c r="P62" s="1"/>
      <c r="Q62" s="1"/>
    </row>
    <row r="63" spans="1:17" hidden="1">
      <c r="A63" s="335" t="s">
        <v>23</v>
      </c>
      <c r="B63" s="336"/>
      <c r="C63" s="337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1"/>
      <c r="O63" s="1"/>
      <c r="P63" s="1"/>
      <c r="Q63" s="1"/>
    </row>
    <row r="64" spans="1:17" hidden="1">
      <c r="A64" s="339" t="s">
        <v>24</v>
      </c>
      <c r="B64" s="336"/>
      <c r="C64" s="337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1"/>
      <c r="O64" s="1"/>
      <c r="P64" s="1"/>
      <c r="Q64" s="1"/>
    </row>
    <row r="65" spans="1:17" hidden="1">
      <c r="A65" s="339" t="s">
        <v>25</v>
      </c>
      <c r="B65" s="336"/>
      <c r="C65" s="337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1"/>
      <c r="O65" s="1"/>
      <c r="P65" s="1"/>
      <c r="Q65" s="1"/>
    </row>
    <row r="66" spans="1:17" hidden="1">
      <c r="A66" s="339" t="s">
        <v>26</v>
      </c>
      <c r="B66" s="336"/>
      <c r="C66" s="337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1"/>
      <c r="O66" s="1"/>
      <c r="P66" s="1"/>
      <c r="Q66" s="1"/>
    </row>
    <row r="67" spans="1:17" hidden="1">
      <c r="A67" s="340" t="s">
        <v>27</v>
      </c>
      <c r="B67" s="336"/>
      <c r="C67" s="337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1"/>
      <c r="O67" s="1"/>
      <c r="P67" s="1"/>
      <c r="Q67" s="1"/>
    </row>
    <row r="68" spans="1:17">
      <c r="A68" s="349" t="s">
        <v>28</v>
      </c>
      <c r="B68" s="350"/>
      <c r="C68" s="351"/>
      <c r="D68" s="352">
        <f>SUM(D45:D67)</f>
        <v>0</v>
      </c>
      <c r="E68" s="352"/>
      <c r="F68" s="352"/>
      <c r="G68" s="352">
        <f>SUM(G45:G67)</f>
        <v>8724</v>
      </c>
      <c r="H68" s="352"/>
      <c r="I68" s="352"/>
      <c r="J68" s="352">
        <f>SUM(J45:J67)</f>
        <v>0</v>
      </c>
      <c r="K68" s="352"/>
      <c r="L68" s="352"/>
      <c r="M68" s="352">
        <f>SUM(M45:M67)</f>
        <v>0</v>
      </c>
      <c r="N68" s="83" t="s">
        <v>207</v>
      </c>
      <c r="O68" s="1"/>
      <c r="P68" s="1"/>
      <c r="Q68" s="1"/>
    </row>
    <row r="69" spans="1:17">
      <c r="A69" s="353" t="s">
        <v>30</v>
      </c>
      <c r="B69" s="354"/>
      <c r="C69" s="355"/>
      <c r="D69" s="356"/>
      <c r="E69" s="356"/>
      <c r="F69" s="356"/>
      <c r="G69" s="356"/>
      <c r="H69" s="356"/>
      <c r="I69" s="356"/>
      <c r="J69" s="356"/>
      <c r="K69" s="356"/>
      <c r="L69" s="356"/>
      <c r="M69" s="356"/>
      <c r="N69" s="1"/>
      <c r="O69" s="1"/>
      <c r="P69" s="1"/>
      <c r="Q69" s="1"/>
    </row>
    <row r="70" spans="1:17">
      <c r="A70" s="335" t="s">
        <v>5</v>
      </c>
      <c r="B70" s="336"/>
      <c r="C70" s="337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1"/>
      <c r="O70" s="1"/>
      <c r="P70" s="1"/>
      <c r="Q70" s="1"/>
    </row>
    <row r="71" spans="1:17" hidden="1">
      <c r="A71" s="339" t="s">
        <v>6</v>
      </c>
      <c r="B71" s="336"/>
      <c r="C71" s="337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1"/>
      <c r="O71" s="1"/>
      <c r="P71" s="1"/>
      <c r="Q71" s="1"/>
    </row>
    <row r="72" spans="1:17" hidden="1">
      <c r="A72" s="339" t="s">
        <v>7</v>
      </c>
      <c r="B72" s="336"/>
      <c r="C72" s="337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1"/>
      <c r="O72" s="1"/>
      <c r="P72" s="1"/>
      <c r="Q72" s="1"/>
    </row>
    <row r="73" spans="1:17" hidden="1">
      <c r="A73" s="339" t="s">
        <v>8</v>
      </c>
      <c r="B73" s="336"/>
      <c r="C73" s="337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1"/>
      <c r="O73" s="1"/>
      <c r="P73" s="1"/>
      <c r="Q73" s="1"/>
    </row>
    <row r="74" spans="1:17" hidden="1">
      <c r="A74" s="340" t="s">
        <v>10</v>
      </c>
      <c r="B74" s="336"/>
      <c r="C74" s="337"/>
      <c r="D74" s="338"/>
      <c r="E74" s="338"/>
      <c r="F74" s="338"/>
      <c r="G74" s="338"/>
      <c r="H74" s="338"/>
      <c r="I74" s="338"/>
      <c r="J74" s="338"/>
      <c r="K74" s="338"/>
      <c r="L74" s="338"/>
      <c r="M74" s="338"/>
      <c r="N74" s="1"/>
      <c r="O74" s="1"/>
      <c r="P74" s="1"/>
      <c r="Q74" s="1"/>
    </row>
    <row r="75" spans="1:17" hidden="1">
      <c r="A75" s="339" t="s">
        <v>11</v>
      </c>
      <c r="B75" s="336"/>
      <c r="C75" s="337"/>
      <c r="D75" s="338"/>
      <c r="E75" s="338"/>
      <c r="F75" s="338"/>
      <c r="G75" s="338"/>
      <c r="H75" s="338"/>
      <c r="I75" s="338"/>
      <c r="J75" s="338"/>
      <c r="K75" s="338"/>
      <c r="L75" s="338"/>
      <c r="M75" s="338"/>
      <c r="N75" s="1"/>
      <c r="O75" s="1"/>
      <c r="P75" s="1"/>
      <c r="Q75" s="1"/>
    </row>
    <row r="76" spans="1:17" hidden="1">
      <c r="A76" s="339" t="s">
        <v>12</v>
      </c>
      <c r="B76" s="336"/>
      <c r="C76" s="337"/>
      <c r="D76" s="338"/>
      <c r="E76" s="338"/>
      <c r="F76" s="338"/>
      <c r="G76" s="338"/>
      <c r="H76" s="338"/>
      <c r="I76" s="338"/>
      <c r="J76" s="338"/>
      <c r="K76" s="338"/>
      <c r="L76" s="338"/>
      <c r="M76" s="338"/>
      <c r="N76" s="1"/>
      <c r="O76" s="1"/>
      <c r="P76" s="1"/>
      <c r="Q76" s="1"/>
    </row>
    <row r="77" spans="1:17">
      <c r="A77" s="339" t="s">
        <v>13</v>
      </c>
      <c r="B77" s="336"/>
      <c r="C77" s="337"/>
      <c r="D77" s="338"/>
      <c r="E77" s="338" t="s">
        <v>186</v>
      </c>
      <c r="F77" s="338">
        <v>4</v>
      </c>
      <c r="G77" s="338">
        <v>1968</v>
      </c>
      <c r="H77" s="338"/>
      <c r="I77" s="338"/>
      <c r="J77" s="338"/>
      <c r="K77" s="338"/>
      <c r="L77" s="338"/>
      <c r="M77" s="338"/>
      <c r="N77" s="1"/>
      <c r="O77" s="1"/>
      <c r="P77" s="1"/>
      <c r="Q77" s="1"/>
    </row>
    <row r="78" spans="1:17" hidden="1">
      <c r="A78" s="339" t="s">
        <v>14</v>
      </c>
      <c r="B78" s="336"/>
      <c r="C78" s="337"/>
      <c r="D78" s="338"/>
      <c r="E78" s="338"/>
      <c r="F78" s="338"/>
      <c r="G78" s="338"/>
      <c r="H78" s="338"/>
      <c r="I78" s="338"/>
      <c r="J78" s="338"/>
      <c r="K78" s="338"/>
      <c r="L78" s="338"/>
      <c r="M78" s="338"/>
      <c r="N78" s="1"/>
      <c r="O78" s="1"/>
      <c r="P78" s="1"/>
      <c r="Q78" s="1"/>
    </row>
    <row r="79" spans="1:17" hidden="1">
      <c r="A79" s="339" t="s">
        <v>15</v>
      </c>
      <c r="B79" s="336"/>
      <c r="C79" s="337"/>
      <c r="D79" s="338"/>
      <c r="E79" s="338"/>
      <c r="F79" s="338"/>
      <c r="G79" s="338"/>
      <c r="H79" s="338"/>
      <c r="I79" s="338"/>
      <c r="J79" s="338"/>
      <c r="K79" s="338"/>
      <c r="L79" s="338"/>
      <c r="M79" s="338"/>
      <c r="N79" s="1"/>
      <c r="O79" s="1"/>
      <c r="P79" s="1"/>
      <c r="Q79" s="1"/>
    </row>
    <row r="80" spans="1:17">
      <c r="A80" s="335" t="s">
        <v>16</v>
      </c>
      <c r="B80" s="336"/>
      <c r="C80" s="337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1"/>
      <c r="O80" s="1"/>
      <c r="P80" s="1"/>
      <c r="Q80" s="1"/>
    </row>
    <row r="81" spans="1:17" hidden="1">
      <c r="A81" s="340" t="s">
        <v>17</v>
      </c>
      <c r="B81" s="336"/>
      <c r="C81" s="337"/>
      <c r="D81" s="338"/>
      <c r="E81" s="338"/>
      <c r="F81" s="338"/>
      <c r="G81" s="338"/>
      <c r="H81" s="338"/>
      <c r="I81" s="338"/>
      <c r="J81" s="338"/>
      <c r="K81" s="338"/>
      <c r="L81" s="338"/>
      <c r="M81" s="338"/>
      <c r="N81" s="1"/>
      <c r="O81" s="1"/>
      <c r="P81" s="1"/>
      <c r="Q81" s="1"/>
    </row>
    <row r="82" spans="1:17" hidden="1">
      <c r="A82" s="339" t="s">
        <v>18</v>
      </c>
      <c r="B82" s="336"/>
      <c r="C82" s="337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1"/>
      <c r="O82" s="1"/>
      <c r="P82" s="1"/>
      <c r="Q82" s="1"/>
    </row>
    <row r="83" spans="1:17" hidden="1">
      <c r="A83" s="339" t="s">
        <v>19</v>
      </c>
      <c r="B83" s="336"/>
      <c r="C83" s="337"/>
      <c r="D83" s="338"/>
      <c r="E83" s="338"/>
      <c r="F83" s="338"/>
      <c r="G83" s="338"/>
      <c r="H83" s="338"/>
      <c r="I83" s="338"/>
      <c r="J83" s="338"/>
      <c r="K83" s="338"/>
      <c r="L83" s="338"/>
      <c r="M83" s="338"/>
      <c r="N83" s="1"/>
      <c r="O83" s="1"/>
      <c r="P83" s="1"/>
      <c r="Q83" s="1"/>
    </row>
    <row r="84" spans="1:17">
      <c r="A84" s="339" t="s">
        <v>20</v>
      </c>
      <c r="B84" s="336"/>
      <c r="C84" s="337"/>
      <c r="D84" s="338"/>
      <c r="E84" s="338" t="s">
        <v>186</v>
      </c>
      <c r="F84" s="338">
        <v>3</v>
      </c>
      <c r="G84" s="338">
        <v>1485</v>
      </c>
      <c r="H84" s="338"/>
      <c r="I84" s="338"/>
      <c r="J84" s="338"/>
      <c r="K84" s="338"/>
      <c r="L84" s="338"/>
      <c r="M84" s="338"/>
      <c r="N84" s="1"/>
      <c r="O84" s="1"/>
      <c r="P84" s="1"/>
      <c r="Q84" s="1"/>
    </row>
    <row r="85" spans="1:17" hidden="1">
      <c r="A85" s="339" t="s">
        <v>21</v>
      </c>
      <c r="B85" s="336"/>
      <c r="C85" s="337"/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1"/>
      <c r="O85" s="1"/>
      <c r="P85" s="1"/>
      <c r="Q85" s="1"/>
    </row>
    <row r="86" spans="1:17" hidden="1">
      <c r="A86" s="339" t="s">
        <v>22</v>
      </c>
      <c r="B86" s="336"/>
      <c r="C86" s="337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1"/>
      <c r="O86" s="1"/>
      <c r="P86" s="1"/>
      <c r="Q86" s="1"/>
    </row>
    <row r="87" spans="1:17" hidden="1">
      <c r="A87" s="335" t="s">
        <v>23</v>
      </c>
      <c r="B87" s="336"/>
      <c r="C87" s="337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1"/>
      <c r="O87" s="1"/>
      <c r="P87" s="1"/>
      <c r="Q87" s="1"/>
    </row>
    <row r="88" spans="1:17" hidden="1">
      <c r="A88" s="339" t="s">
        <v>24</v>
      </c>
      <c r="B88" s="336"/>
      <c r="C88" s="337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1"/>
      <c r="O88" s="1"/>
      <c r="P88" s="1"/>
      <c r="Q88" s="1"/>
    </row>
    <row r="89" spans="1:17" hidden="1">
      <c r="A89" s="339" t="s">
        <v>25</v>
      </c>
      <c r="B89" s="336"/>
      <c r="C89" s="337"/>
      <c r="D89" s="338"/>
      <c r="E89" s="338"/>
      <c r="F89" s="338"/>
      <c r="G89" s="338"/>
      <c r="H89" s="338"/>
      <c r="I89" s="338"/>
      <c r="J89" s="338"/>
      <c r="K89" s="338"/>
      <c r="L89" s="338"/>
      <c r="M89" s="338"/>
      <c r="N89" s="1"/>
      <c r="O89" s="1"/>
      <c r="P89" s="1"/>
      <c r="Q89" s="1"/>
    </row>
    <row r="90" spans="1:17" hidden="1">
      <c r="A90" s="339" t="s">
        <v>26</v>
      </c>
      <c r="B90" s="336"/>
      <c r="C90" s="337"/>
      <c r="D90" s="338"/>
      <c r="E90" s="338"/>
      <c r="F90" s="338"/>
      <c r="G90" s="338"/>
      <c r="H90" s="338"/>
      <c r="I90" s="338"/>
      <c r="J90" s="338"/>
      <c r="K90" s="338"/>
      <c r="L90" s="338"/>
      <c r="M90" s="338"/>
      <c r="N90" s="1"/>
      <c r="O90" s="1"/>
      <c r="P90" s="1"/>
      <c r="Q90" s="1"/>
    </row>
    <row r="91" spans="1:17" hidden="1">
      <c r="A91" s="340" t="s">
        <v>27</v>
      </c>
      <c r="B91" s="336"/>
      <c r="C91" s="337"/>
      <c r="D91" s="338"/>
      <c r="E91" s="338"/>
      <c r="F91" s="338"/>
      <c r="G91" s="338"/>
      <c r="H91" s="338"/>
      <c r="I91" s="338"/>
      <c r="J91" s="338"/>
      <c r="K91" s="338"/>
      <c r="L91" s="338"/>
      <c r="M91" s="338"/>
      <c r="N91" s="1"/>
      <c r="O91" s="1"/>
      <c r="P91" s="1"/>
      <c r="Q91" s="1"/>
    </row>
    <row r="92" spans="1:17">
      <c r="A92" s="357" t="s">
        <v>28</v>
      </c>
      <c r="B92" s="358"/>
      <c r="C92" s="359"/>
      <c r="D92" s="360">
        <f>SUM(D70:D91)</f>
        <v>0</v>
      </c>
      <c r="E92" s="360"/>
      <c r="F92" s="360"/>
      <c r="G92" s="360">
        <f>SUM(G70:G91)</f>
        <v>3453</v>
      </c>
      <c r="H92" s="360"/>
      <c r="I92" s="360"/>
      <c r="J92" s="360">
        <f>SUM(J70:J91)</f>
        <v>0</v>
      </c>
      <c r="K92" s="360"/>
      <c r="L92" s="360"/>
      <c r="M92" s="360">
        <f>SUM(M70:M91)</f>
        <v>0</v>
      </c>
      <c r="N92" s="83" t="s">
        <v>207</v>
      </c>
      <c r="O92" s="1"/>
      <c r="P92" s="1"/>
      <c r="Q92" s="1"/>
    </row>
    <row r="93" spans="1:17" hidden="1">
      <c r="A93" s="361" t="s">
        <v>31</v>
      </c>
      <c r="B93" s="362"/>
      <c r="C93" s="363"/>
      <c r="D93" s="364"/>
      <c r="E93" s="364"/>
      <c r="F93" s="364"/>
      <c r="G93" s="364"/>
      <c r="H93" s="364"/>
      <c r="I93" s="364"/>
      <c r="J93" s="364"/>
      <c r="K93" s="364"/>
      <c r="L93" s="364"/>
      <c r="M93" s="364"/>
      <c r="N93" s="1"/>
      <c r="O93" s="1"/>
      <c r="P93" s="1"/>
      <c r="Q93" s="1"/>
    </row>
    <row r="94" spans="1:17" hidden="1">
      <c r="A94" s="335" t="s">
        <v>5</v>
      </c>
      <c r="B94" s="336"/>
      <c r="C94" s="337"/>
      <c r="D94" s="338"/>
      <c r="E94" s="338"/>
      <c r="F94" s="338"/>
      <c r="G94" s="338"/>
      <c r="H94" s="338"/>
      <c r="I94" s="338"/>
      <c r="J94" s="338"/>
      <c r="K94" s="338"/>
      <c r="L94" s="338"/>
      <c r="M94" s="338"/>
      <c r="N94" s="1"/>
      <c r="O94" s="1"/>
      <c r="P94" s="1"/>
      <c r="Q94" s="1"/>
    </row>
    <row r="95" spans="1:17" hidden="1">
      <c r="A95" s="339" t="s">
        <v>6</v>
      </c>
      <c r="B95" s="336"/>
      <c r="C95" s="337"/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1"/>
      <c r="O95" s="1"/>
      <c r="P95" s="1"/>
      <c r="Q95" s="1"/>
    </row>
    <row r="96" spans="1:17" hidden="1">
      <c r="A96" s="340" t="s">
        <v>32</v>
      </c>
      <c r="B96" s="336"/>
      <c r="C96" s="337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1"/>
      <c r="O96" s="1"/>
      <c r="P96" s="1"/>
      <c r="Q96" s="1"/>
    </row>
    <row r="97" spans="1:17" hidden="1">
      <c r="A97" s="365" t="s">
        <v>33</v>
      </c>
      <c r="B97" s="336"/>
      <c r="C97" s="337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1"/>
      <c r="O97" s="1"/>
      <c r="P97" s="1"/>
      <c r="Q97" s="1"/>
    </row>
    <row r="98" spans="1:17" hidden="1">
      <c r="A98" s="339" t="s">
        <v>34</v>
      </c>
      <c r="B98" s="336"/>
      <c r="C98" s="337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1"/>
      <c r="O98" s="1"/>
      <c r="P98" s="1"/>
      <c r="Q98" s="1"/>
    </row>
    <row r="99" spans="1:17" hidden="1">
      <c r="A99" s="366" t="s">
        <v>90</v>
      </c>
      <c r="B99" s="336"/>
      <c r="C99" s="337"/>
      <c r="D99" s="338"/>
      <c r="E99" s="338"/>
      <c r="F99" s="338"/>
      <c r="G99" s="338"/>
      <c r="H99" s="338"/>
      <c r="I99" s="338"/>
      <c r="J99" s="338"/>
      <c r="K99" s="338"/>
      <c r="L99" s="338"/>
      <c r="M99" s="338"/>
      <c r="N99" s="1"/>
      <c r="O99" s="1"/>
      <c r="P99" s="1"/>
      <c r="Q99" s="1"/>
    </row>
    <row r="100" spans="1:17" hidden="1">
      <c r="A100" s="366" t="s">
        <v>35</v>
      </c>
      <c r="B100" s="336"/>
      <c r="C100" s="337"/>
      <c r="D100" s="338"/>
      <c r="E100" s="338"/>
      <c r="F100" s="338"/>
      <c r="G100" s="338"/>
      <c r="H100" s="338"/>
      <c r="I100" s="338"/>
      <c r="J100" s="338"/>
      <c r="K100" s="338"/>
      <c r="L100" s="338"/>
      <c r="M100" s="338"/>
      <c r="N100" s="1"/>
      <c r="O100" s="1"/>
      <c r="P100" s="1"/>
      <c r="Q100" s="1"/>
    </row>
    <row r="101" spans="1:17" hidden="1">
      <c r="A101" s="366" t="s">
        <v>36</v>
      </c>
      <c r="B101" s="336"/>
      <c r="C101" s="337"/>
      <c r="D101" s="338"/>
      <c r="E101" s="338"/>
      <c r="F101" s="338"/>
      <c r="G101" s="338"/>
      <c r="H101" s="338"/>
      <c r="I101" s="338"/>
      <c r="J101" s="338"/>
      <c r="K101" s="338"/>
      <c r="L101" s="338"/>
      <c r="M101" s="338"/>
      <c r="N101" s="1"/>
      <c r="O101" s="1"/>
      <c r="P101" s="1"/>
      <c r="Q101" s="1"/>
    </row>
    <row r="102" spans="1:17" hidden="1">
      <c r="A102" s="366" t="s">
        <v>37</v>
      </c>
      <c r="B102" s="336"/>
      <c r="C102" s="337"/>
      <c r="D102" s="338"/>
      <c r="E102" s="338"/>
      <c r="F102" s="338"/>
      <c r="G102" s="338"/>
      <c r="H102" s="338"/>
      <c r="I102" s="338"/>
      <c r="J102" s="338"/>
      <c r="K102" s="338"/>
      <c r="L102" s="338"/>
      <c r="M102" s="338"/>
      <c r="N102" s="1"/>
      <c r="O102" s="1"/>
      <c r="P102" s="1"/>
      <c r="Q102" s="1"/>
    </row>
    <row r="103" spans="1:17" hidden="1">
      <c r="A103" s="366" t="s">
        <v>38</v>
      </c>
      <c r="B103" s="336"/>
      <c r="C103" s="337"/>
      <c r="D103" s="338"/>
      <c r="E103" s="338"/>
      <c r="F103" s="338"/>
      <c r="G103" s="338"/>
      <c r="H103" s="338"/>
      <c r="I103" s="338"/>
      <c r="J103" s="338"/>
      <c r="K103" s="338"/>
      <c r="L103" s="338"/>
      <c r="M103" s="338"/>
      <c r="N103" s="1"/>
      <c r="O103" s="1"/>
      <c r="P103" s="1"/>
      <c r="Q103" s="1"/>
    </row>
    <row r="104" spans="1:17" hidden="1">
      <c r="A104" s="366" t="s">
        <v>39</v>
      </c>
      <c r="B104" s="336"/>
      <c r="C104" s="337"/>
      <c r="D104" s="338"/>
      <c r="E104" s="338"/>
      <c r="F104" s="338"/>
      <c r="G104" s="338"/>
      <c r="H104" s="338"/>
      <c r="I104" s="338"/>
      <c r="J104" s="338"/>
      <c r="K104" s="338"/>
      <c r="L104" s="338"/>
      <c r="M104" s="338"/>
      <c r="N104" s="1"/>
      <c r="O104" s="1"/>
      <c r="P104" s="1"/>
      <c r="Q104" s="1"/>
    </row>
    <row r="105" spans="1:17" hidden="1">
      <c r="A105" s="367" t="s">
        <v>28</v>
      </c>
      <c r="B105" s="368"/>
      <c r="C105" s="369"/>
      <c r="D105" s="370">
        <f>SUM(D94:D104)</f>
        <v>0</v>
      </c>
      <c r="E105" s="370"/>
      <c r="F105" s="370"/>
      <c r="G105" s="370">
        <f>SUM(G94:G104)</f>
        <v>0</v>
      </c>
      <c r="H105" s="370"/>
      <c r="I105" s="370"/>
      <c r="J105" s="370">
        <f>SUM(J94:J104)</f>
        <v>0</v>
      </c>
      <c r="K105" s="370"/>
      <c r="L105" s="370"/>
      <c r="M105" s="370">
        <f>SUM(M94:M104)</f>
        <v>0</v>
      </c>
      <c r="N105" s="83" t="s">
        <v>207</v>
      </c>
      <c r="O105" s="1"/>
      <c r="P105" s="1"/>
      <c r="Q105" s="1"/>
    </row>
    <row r="106" spans="1:17">
      <c r="A106" s="371" t="s">
        <v>40</v>
      </c>
      <c r="B106" s="372"/>
      <c r="C106" s="373"/>
      <c r="D106" s="374"/>
      <c r="E106" s="374"/>
      <c r="F106" s="374"/>
      <c r="G106" s="374"/>
      <c r="H106" s="374"/>
      <c r="I106" s="374"/>
      <c r="J106" s="374"/>
      <c r="K106" s="374"/>
      <c r="L106" s="374"/>
      <c r="M106" s="374"/>
      <c r="N106" s="1"/>
      <c r="O106" s="1"/>
      <c r="P106" s="1"/>
      <c r="Q106" s="1"/>
    </row>
    <row r="107" spans="1:17" ht="24.75" hidden="1">
      <c r="A107" s="375" t="s">
        <v>62</v>
      </c>
      <c r="B107" s="336"/>
      <c r="C107" s="337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1"/>
      <c r="O107" s="1"/>
      <c r="P107" s="1"/>
      <c r="Q107" s="1"/>
    </row>
    <row r="108" spans="1:17" ht="24.75">
      <c r="A108" s="375" t="s">
        <v>63</v>
      </c>
      <c r="B108" s="336"/>
      <c r="C108" s="337"/>
      <c r="D108" s="338"/>
      <c r="E108" s="338"/>
      <c r="F108" s="338"/>
      <c r="G108" s="338"/>
      <c r="H108" s="330" t="s">
        <v>198</v>
      </c>
      <c r="I108" s="338">
        <v>100</v>
      </c>
      <c r="J108" s="338">
        <v>100000</v>
      </c>
      <c r="K108" s="338"/>
      <c r="L108" s="338"/>
      <c r="M108" s="338"/>
      <c r="N108" s="1"/>
      <c r="O108" s="1"/>
      <c r="P108" s="1"/>
      <c r="Q108" s="1"/>
    </row>
    <row r="109" spans="1:17" ht="36.75" hidden="1">
      <c r="A109" s="375" t="s">
        <v>64</v>
      </c>
      <c r="B109" s="336"/>
      <c r="C109" s="337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1"/>
      <c r="O109" s="1"/>
      <c r="P109" s="1"/>
      <c r="Q109" s="1"/>
    </row>
    <row r="110" spans="1:17" ht="72.75" hidden="1">
      <c r="A110" s="375" t="s">
        <v>65</v>
      </c>
      <c r="B110" s="336"/>
      <c r="C110" s="337"/>
      <c r="D110" s="338"/>
      <c r="E110" s="338"/>
      <c r="F110" s="338"/>
      <c r="G110" s="338"/>
      <c r="H110" s="338"/>
      <c r="I110" s="338"/>
      <c r="J110" s="338"/>
      <c r="K110" s="338"/>
      <c r="L110" s="338"/>
      <c r="M110" s="338"/>
      <c r="N110" s="1"/>
      <c r="O110" s="1"/>
      <c r="P110" s="1"/>
      <c r="Q110" s="1"/>
    </row>
    <row r="111" spans="1:17" hidden="1">
      <c r="A111" s="375" t="s">
        <v>61</v>
      </c>
      <c r="B111" s="336"/>
      <c r="C111" s="337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/>
      <c r="N111" s="1"/>
      <c r="O111" s="1"/>
      <c r="P111" s="1"/>
      <c r="Q111" s="1"/>
    </row>
    <row r="112" spans="1:17">
      <c r="A112" s="371" t="s">
        <v>28</v>
      </c>
      <c r="B112" s="376"/>
      <c r="C112" s="377"/>
      <c r="D112" s="378">
        <f>SUM(D107:D111)</f>
        <v>0</v>
      </c>
      <c r="E112" s="378"/>
      <c r="F112" s="378"/>
      <c r="G112" s="378">
        <f>SUM(G107:G111)</f>
        <v>0</v>
      </c>
      <c r="H112" s="378"/>
      <c r="I112" s="378"/>
      <c r="J112" s="378">
        <v>100000</v>
      </c>
      <c r="K112" s="378"/>
      <c r="L112" s="378"/>
      <c r="M112" s="378">
        <f>SUM(M107:M111)</f>
        <v>0</v>
      </c>
      <c r="N112" s="83" t="s">
        <v>207</v>
      </c>
      <c r="O112" s="1"/>
      <c r="P112" s="1"/>
      <c r="Q112" s="1"/>
    </row>
    <row r="113" spans="1:17" hidden="1">
      <c r="A113" s="379" t="s">
        <v>77</v>
      </c>
      <c r="B113" s="380"/>
      <c r="C113" s="381"/>
      <c r="D113" s="382"/>
      <c r="E113" s="382"/>
      <c r="F113" s="382"/>
      <c r="G113" s="382"/>
      <c r="H113" s="382"/>
      <c r="I113" s="382"/>
      <c r="J113" s="382"/>
      <c r="K113" s="382"/>
      <c r="L113" s="382"/>
      <c r="M113" s="382"/>
      <c r="N113" s="1"/>
      <c r="O113" s="1"/>
      <c r="P113" s="1"/>
      <c r="Q113" s="1"/>
    </row>
    <row r="114" spans="1:17" ht="84.75" hidden="1">
      <c r="A114" s="375" t="s">
        <v>78</v>
      </c>
      <c r="B114" s="383"/>
      <c r="C114" s="384"/>
      <c r="D114" s="385"/>
      <c r="E114" s="385"/>
      <c r="F114" s="385"/>
      <c r="G114" s="385"/>
      <c r="H114" s="385"/>
      <c r="I114" s="385"/>
      <c r="J114" s="385"/>
      <c r="K114" s="385"/>
      <c r="L114" s="385"/>
      <c r="M114" s="385"/>
      <c r="N114" s="1"/>
      <c r="O114" s="1"/>
      <c r="P114" s="1"/>
      <c r="Q114" s="1"/>
    </row>
    <row r="115" spans="1:17" ht="24.75" hidden="1">
      <c r="A115" s="339" t="s">
        <v>47</v>
      </c>
      <c r="B115" s="336"/>
      <c r="C115" s="337"/>
      <c r="D115" s="338"/>
      <c r="E115" s="338"/>
      <c r="F115" s="338"/>
      <c r="G115" s="338"/>
      <c r="H115" s="338"/>
      <c r="I115" s="338"/>
      <c r="J115" s="338"/>
      <c r="K115" s="338"/>
      <c r="L115" s="338"/>
      <c r="M115" s="338"/>
      <c r="N115" s="1"/>
      <c r="O115" s="1"/>
      <c r="P115" s="1"/>
      <c r="Q115" s="1"/>
    </row>
    <row r="116" spans="1:17" hidden="1">
      <c r="A116" s="379" t="s">
        <v>28</v>
      </c>
      <c r="B116" s="380"/>
      <c r="C116" s="381"/>
      <c r="D116" s="382">
        <f>SUM(D114:D115)</f>
        <v>0</v>
      </c>
      <c r="E116" s="382"/>
      <c r="F116" s="382"/>
      <c r="G116" s="382">
        <f>SUM(G114:G115)</f>
        <v>0</v>
      </c>
      <c r="H116" s="382"/>
      <c r="I116" s="382"/>
      <c r="J116" s="382">
        <f>SUM(J114:J115)</f>
        <v>0</v>
      </c>
      <c r="K116" s="382"/>
      <c r="L116" s="382"/>
      <c r="M116" s="382">
        <f>SUM(M114:M115)</f>
        <v>0</v>
      </c>
      <c r="N116" s="83" t="s">
        <v>207</v>
      </c>
      <c r="O116" s="1"/>
      <c r="P116" s="1"/>
      <c r="Q116" s="1"/>
    </row>
    <row r="117" spans="1:17" hidden="1">
      <c r="A117" s="386" t="s">
        <v>41</v>
      </c>
      <c r="B117" s="387"/>
      <c r="C117" s="388"/>
      <c r="D117" s="389"/>
      <c r="E117" s="389"/>
      <c r="F117" s="389"/>
      <c r="G117" s="389"/>
      <c r="H117" s="389"/>
      <c r="I117" s="389"/>
      <c r="J117" s="389"/>
      <c r="K117" s="389"/>
      <c r="L117" s="389"/>
      <c r="M117" s="389"/>
      <c r="N117" s="1"/>
      <c r="O117" s="1"/>
      <c r="P117" s="1"/>
      <c r="Q117" s="1"/>
    </row>
    <row r="118" spans="1:17" ht="48.75" hidden="1">
      <c r="A118" s="339" t="s">
        <v>66</v>
      </c>
      <c r="B118" s="336"/>
      <c r="C118" s="337"/>
      <c r="D118" s="338"/>
      <c r="E118" s="338"/>
      <c r="F118" s="338"/>
      <c r="G118" s="338"/>
      <c r="H118" s="338"/>
      <c r="I118" s="338"/>
      <c r="J118" s="338"/>
      <c r="K118" s="338"/>
      <c r="L118" s="338"/>
      <c r="M118" s="338"/>
      <c r="N118" s="1"/>
      <c r="O118" s="1"/>
      <c r="P118" s="1"/>
      <c r="Q118" s="1"/>
    </row>
    <row r="119" spans="1:17" ht="24.75" hidden="1">
      <c r="A119" s="339" t="s">
        <v>67</v>
      </c>
      <c r="B119" s="336"/>
      <c r="C119" s="337"/>
      <c r="D119" s="338"/>
      <c r="E119" s="338"/>
      <c r="F119" s="338"/>
      <c r="G119" s="338"/>
      <c r="H119" s="338"/>
      <c r="I119" s="338"/>
      <c r="J119" s="338"/>
      <c r="K119" s="338"/>
      <c r="L119" s="338"/>
      <c r="M119" s="338"/>
      <c r="N119" s="1"/>
      <c r="O119" s="1"/>
      <c r="P119" s="1"/>
      <c r="Q119" s="1"/>
    </row>
    <row r="120" spans="1:17" ht="60.75" hidden="1">
      <c r="A120" s="339" t="s">
        <v>69</v>
      </c>
      <c r="B120" s="336"/>
      <c r="C120" s="337"/>
      <c r="D120" s="338"/>
      <c r="E120" s="330"/>
      <c r="F120" s="338"/>
      <c r="G120" s="390"/>
      <c r="H120" s="338"/>
      <c r="I120" s="338"/>
      <c r="J120" s="338"/>
      <c r="K120" s="338"/>
      <c r="L120" s="338"/>
      <c r="M120" s="338"/>
      <c r="N120" s="1"/>
      <c r="O120" s="1"/>
      <c r="P120" s="1"/>
      <c r="Q120" s="1"/>
    </row>
    <row r="121" spans="1:17" hidden="1">
      <c r="A121" s="339" t="s">
        <v>70</v>
      </c>
      <c r="B121" s="336"/>
      <c r="C121" s="337"/>
      <c r="D121" s="338"/>
      <c r="E121" s="338"/>
      <c r="F121" s="338"/>
      <c r="G121" s="338"/>
      <c r="H121" s="338"/>
      <c r="I121" s="338"/>
      <c r="J121" s="338"/>
      <c r="K121" s="338"/>
      <c r="L121" s="338"/>
      <c r="M121" s="338"/>
      <c r="N121" s="1"/>
      <c r="O121" s="1"/>
      <c r="P121" s="1"/>
      <c r="Q121" s="1"/>
    </row>
    <row r="122" spans="1:17" ht="36.75" hidden="1">
      <c r="A122" s="339" t="s">
        <v>71</v>
      </c>
      <c r="B122" s="336"/>
      <c r="C122" s="337"/>
      <c r="D122" s="338"/>
      <c r="E122" s="338"/>
      <c r="F122" s="338"/>
      <c r="G122" s="338"/>
      <c r="H122" s="338"/>
      <c r="I122" s="338"/>
      <c r="J122" s="338"/>
      <c r="K122" s="338"/>
      <c r="L122" s="338"/>
      <c r="M122" s="338"/>
      <c r="N122" s="1"/>
      <c r="O122" s="1"/>
      <c r="P122" s="1"/>
      <c r="Q122" s="1"/>
    </row>
    <row r="123" spans="1:17" hidden="1">
      <c r="A123" s="339" t="s">
        <v>68</v>
      </c>
      <c r="B123" s="336"/>
      <c r="C123" s="337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1"/>
      <c r="O123" s="1"/>
      <c r="P123" s="1"/>
      <c r="Q123" s="1"/>
    </row>
    <row r="124" spans="1:17" hidden="1">
      <c r="A124" s="391" t="s">
        <v>28</v>
      </c>
      <c r="B124" s="392"/>
      <c r="C124" s="393"/>
      <c r="D124" s="394">
        <f>SUM(D118:D123)</f>
        <v>0</v>
      </c>
      <c r="E124" s="394"/>
      <c r="F124" s="394"/>
      <c r="G124" s="394">
        <f>SUM(G118:G123)</f>
        <v>0</v>
      </c>
      <c r="H124" s="394"/>
      <c r="I124" s="394"/>
      <c r="J124" s="394">
        <f>SUM(J118:J123)</f>
        <v>0</v>
      </c>
      <c r="K124" s="394"/>
      <c r="L124" s="394"/>
      <c r="M124" s="394">
        <f>SUM(M118:M123)</f>
        <v>0</v>
      </c>
      <c r="N124" s="83" t="s">
        <v>207</v>
      </c>
      <c r="O124" s="1"/>
      <c r="P124" s="1"/>
      <c r="Q124" s="1"/>
    </row>
    <row r="125" spans="1:17">
      <c r="A125" s="395" t="s">
        <v>42</v>
      </c>
      <c r="B125" s="396"/>
      <c r="C125" s="397"/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1"/>
      <c r="O125" s="1"/>
      <c r="P125" s="1"/>
      <c r="Q125" s="1"/>
    </row>
    <row r="126" spans="1:17">
      <c r="A126" s="339" t="s">
        <v>420</v>
      </c>
      <c r="B126" s="336"/>
      <c r="C126" s="337"/>
      <c r="D126" s="338"/>
      <c r="E126" s="338"/>
      <c r="F126" s="338"/>
      <c r="G126" s="338"/>
      <c r="H126" s="338"/>
      <c r="I126" s="338">
        <v>1</v>
      </c>
      <c r="J126" s="338">
        <v>43000</v>
      </c>
      <c r="K126" s="338"/>
      <c r="L126" s="338"/>
      <c r="M126" s="338"/>
      <c r="N126" s="1"/>
      <c r="O126" s="1"/>
      <c r="P126" s="1"/>
      <c r="Q126" s="1"/>
    </row>
    <row r="127" spans="1:17" hidden="1">
      <c r="A127" s="335"/>
      <c r="B127" s="336"/>
      <c r="C127" s="337"/>
      <c r="D127" s="338"/>
      <c r="E127" s="338"/>
      <c r="F127" s="338"/>
      <c r="G127" s="338"/>
      <c r="H127" s="338"/>
      <c r="I127" s="338"/>
      <c r="J127" s="338"/>
      <c r="K127" s="338"/>
      <c r="L127" s="338"/>
      <c r="M127" s="338"/>
      <c r="N127" s="1"/>
      <c r="O127" s="1"/>
      <c r="P127" s="1"/>
      <c r="Q127" s="1"/>
    </row>
    <row r="128" spans="1:17" hidden="1">
      <c r="A128" s="335"/>
      <c r="B128" s="336"/>
      <c r="C128" s="337"/>
      <c r="D128" s="338"/>
      <c r="E128" s="338"/>
      <c r="F128" s="338"/>
      <c r="G128" s="338"/>
      <c r="H128" s="338"/>
      <c r="I128" s="338"/>
      <c r="J128" s="338"/>
      <c r="K128" s="338"/>
      <c r="L128" s="338"/>
      <c r="M128" s="338"/>
      <c r="N128" s="1"/>
      <c r="O128" s="1"/>
      <c r="P128" s="1"/>
      <c r="Q128" s="1"/>
    </row>
    <row r="129" spans="1:17">
      <c r="A129" s="399" t="s">
        <v>28</v>
      </c>
      <c r="B129" s="400"/>
      <c r="C129" s="401"/>
      <c r="D129" s="402">
        <f>SUM(D126:D128)</f>
        <v>0</v>
      </c>
      <c r="E129" s="402"/>
      <c r="F129" s="402"/>
      <c r="G129" s="402">
        <f>SUM(G126:G128)</f>
        <v>0</v>
      </c>
      <c r="H129" s="402"/>
      <c r="I129" s="402"/>
      <c r="J129" s="402">
        <f>SUM(J126:J128)</f>
        <v>43000</v>
      </c>
      <c r="K129" s="402"/>
      <c r="L129" s="402"/>
      <c r="M129" s="402">
        <f>SUM(M126:M128)</f>
        <v>0</v>
      </c>
      <c r="N129" s="83" t="s">
        <v>207</v>
      </c>
      <c r="O129" s="1"/>
      <c r="P129" s="1"/>
      <c r="Q129" s="1"/>
    </row>
    <row r="130" spans="1:17" hidden="1">
      <c r="A130" s="403" t="s">
        <v>43</v>
      </c>
      <c r="B130" s="404"/>
      <c r="C130" s="405"/>
      <c r="D130" s="406"/>
      <c r="E130" s="406"/>
      <c r="F130" s="406"/>
      <c r="G130" s="406"/>
      <c r="H130" s="406"/>
      <c r="I130" s="406"/>
      <c r="J130" s="406"/>
      <c r="K130" s="406"/>
      <c r="L130" s="406"/>
      <c r="M130" s="406"/>
      <c r="N130" s="1"/>
      <c r="O130" s="1"/>
      <c r="P130" s="1"/>
      <c r="Q130" s="1"/>
    </row>
    <row r="131" spans="1:17" ht="24.75" hidden="1">
      <c r="A131" s="339" t="s">
        <v>44</v>
      </c>
      <c r="B131" s="336"/>
      <c r="C131" s="337"/>
      <c r="D131" s="338"/>
      <c r="E131" s="338"/>
      <c r="F131" s="338"/>
      <c r="G131" s="338"/>
      <c r="H131" s="338"/>
      <c r="I131" s="338"/>
      <c r="J131" s="338"/>
      <c r="K131" s="338"/>
      <c r="L131" s="338"/>
      <c r="M131" s="338"/>
      <c r="N131" s="1"/>
      <c r="O131" s="1"/>
      <c r="P131" s="1"/>
      <c r="Q131" s="1"/>
    </row>
    <row r="132" spans="1:17" hidden="1">
      <c r="A132" s="339" t="s">
        <v>45</v>
      </c>
      <c r="B132" s="336"/>
      <c r="C132" s="337"/>
      <c r="D132" s="338"/>
      <c r="E132" s="338"/>
      <c r="F132" s="338"/>
      <c r="G132" s="338"/>
      <c r="H132" s="338"/>
      <c r="I132" s="338"/>
      <c r="J132" s="338"/>
      <c r="K132" s="338"/>
      <c r="L132" s="338"/>
      <c r="M132" s="338"/>
      <c r="N132" s="1"/>
      <c r="O132" s="1"/>
      <c r="P132" s="1"/>
      <c r="Q132" s="1"/>
    </row>
    <row r="133" spans="1:17" ht="36.75" hidden="1">
      <c r="A133" s="339" t="s">
        <v>72</v>
      </c>
      <c r="B133" s="336"/>
      <c r="C133" s="337"/>
      <c r="D133" s="338"/>
      <c r="E133" s="338"/>
      <c r="F133" s="338"/>
      <c r="G133" s="338"/>
      <c r="H133" s="338"/>
      <c r="I133" s="338"/>
      <c r="J133" s="338"/>
      <c r="K133" s="338"/>
      <c r="L133" s="338"/>
      <c r="M133" s="338"/>
      <c r="N133" s="1"/>
      <c r="O133" s="1"/>
      <c r="P133" s="1"/>
      <c r="Q133" s="1"/>
    </row>
    <row r="134" spans="1:17" ht="48.75" hidden="1">
      <c r="A134" s="339" t="s">
        <v>73</v>
      </c>
      <c r="B134" s="336"/>
      <c r="C134" s="337"/>
      <c r="D134" s="338"/>
      <c r="E134" s="338"/>
      <c r="F134" s="338"/>
      <c r="G134" s="338"/>
      <c r="H134" s="338"/>
      <c r="I134" s="338"/>
      <c r="J134" s="338"/>
      <c r="K134" s="338"/>
      <c r="L134" s="338"/>
      <c r="M134" s="338"/>
      <c r="N134" s="1"/>
      <c r="O134" s="1"/>
      <c r="P134" s="1"/>
      <c r="Q134" s="1"/>
    </row>
    <row r="135" spans="1:17" ht="72.75" hidden="1">
      <c r="A135" s="339" t="s">
        <v>74</v>
      </c>
      <c r="B135" s="336"/>
      <c r="C135" s="337"/>
      <c r="D135" s="338"/>
      <c r="E135" s="338"/>
      <c r="F135" s="338"/>
      <c r="G135" s="338"/>
      <c r="H135" s="338"/>
      <c r="I135" s="338"/>
      <c r="J135" s="338"/>
      <c r="K135" s="338"/>
      <c r="L135" s="338"/>
      <c r="M135" s="338"/>
      <c r="N135" s="1"/>
      <c r="O135" s="1"/>
      <c r="P135" s="1"/>
      <c r="Q135" s="1"/>
    </row>
    <row r="136" spans="1:17" ht="60.75" hidden="1">
      <c r="A136" s="339" t="s">
        <v>75</v>
      </c>
      <c r="B136" s="336"/>
      <c r="C136" s="337"/>
      <c r="D136" s="338"/>
      <c r="E136" s="338"/>
      <c r="F136" s="338"/>
      <c r="G136" s="338"/>
      <c r="H136" s="338"/>
      <c r="I136" s="338"/>
      <c r="J136" s="338"/>
      <c r="K136" s="338"/>
      <c r="L136" s="338"/>
      <c r="M136" s="338"/>
      <c r="N136" s="1"/>
      <c r="O136" s="1"/>
      <c r="P136" s="1"/>
      <c r="Q136" s="1"/>
    </row>
    <row r="137" spans="1:17" hidden="1">
      <c r="A137" s="339" t="s">
        <v>46</v>
      </c>
      <c r="B137" s="336"/>
      <c r="C137" s="337"/>
      <c r="D137" s="338"/>
      <c r="E137" s="338"/>
      <c r="F137" s="338"/>
      <c r="G137" s="338"/>
      <c r="H137" s="338"/>
      <c r="I137" s="338"/>
      <c r="J137" s="338"/>
      <c r="K137" s="338"/>
      <c r="L137" s="338"/>
      <c r="M137" s="338"/>
      <c r="N137" s="1"/>
      <c r="O137" s="1"/>
      <c r="P137" s="1"/>
      <c r="Q137" s="1"/>
    </row>
    <row r="138" spans="1:17" ht="96.75" hidden="1">
      <c r="A138" s="339" t="s">
        <v>76</v>
      </c>
      <c r="B138" s="336"/>
      <c r="C138" s="337"/>
      <c r="D138" s="338"/>
      <c r="E138" s="338"/>
      <c r="F138" s="338"/>
      <c r="G138" s="338"/>
      <c r="H138" s="338"/>
      <c r="I138" s="338"/>
      <c r="J138" s="338"/>
      <c r="K138" s="338"/>
      <c r="L138" s="338"/>
      <c r="M138" s="338"/>
      <c r="N138" s="1"/>
      <c r="O138" s="1"/>
      <c r="P138" s="1"/>
      <c r="Q138" s="1"/>
    </row>
    <row r="139" spans="1:17" hidden="1">
      <c r="A139" s="403" t="s">
        <v>28</v>
      </c>
      <c r="B139" s="407"/>
      <c r="C139" s="408"/>
      <c r="D139" s="409">
        <f>SUM(D131:D138)</f>
        <v>0</v>
      </c>
      <c r="E139" s="409"/>
      <c r="F139" s="409"/>
      <c r="G139" s="409">
        <f>SUM(G131:G138)</f>
        <v>0</v>
      </c>
      <c r="H139" s="409"/>
      <c r="I139" s="409"/>
      <c r="J139" s="409">
        <f>SUM(J131:J138)</f>
        <v>0</v>
      </c>
      <c r="K139" s="409"/>
      <c r="L139" s="409"/>
      <c r="M139" s="409">
        <f>SUM(M131:M138)</f>
        <v>0</v>
      </c>
      <c r="N139" s="83" t="s">
        <v>207</v>
      </c>
      <c r="O139" s="1"/>
      <c r="P139" s="1"/>
      <c r="Q139" s="1"/>
    </row>
    <row r="140" spans="1:17" ht="24">
      <c r="A140" s="410" t="s">
        <v>48</v>
      </c>
      <c r="B140" s="411"/>
      <c r="C140" s="412"/>
      <c r="D140" s="413"/>
      <c r="E140" s="413"/>
      <c r="F140" s="413"/>
      <c r="G140" s="413"/>
      <c r="H140" s="413"/>
      <c r="I140" s="413"/>
      <c r="J140" s="413"/>
      <c r="K140" s="413"/>
      <c r="L140" s="413"/>
      <c r="M140" s="413"/>
      <c r="N140" s="1"/>
      <c r="O140" s="1"/>
      <c r="P140" s="1"/>
      <c r="Q140" s="1"/>
    </row>
    <row r="141" spans="1:17" ht="24.75" hidden="1">
      <c r="A141" s="339" t="s">
        <v>49</v>
      </c>
      <c r="B141" s="336"/>
      <c r="C141" s="337"/>
      <c r="D141" s="338"/>
      <c r="E141" s="338"/>
      <c r="F141" s="338"/>
      <c r="G141" s="338"/>
      <c r="H141" s="338"/>
      <c r="I141" s="338"/>
      <c r="J141" s="338"/>
      <c r="K141" s="338"/>
      <c r="L141" s="338"/>
      <c r="M141" s="338"/>
      <c r="N141" s="1"/>
      <c r="O141" s="1"/>
      <c r="P141" s="1"/>
      <c r="Q141" s="1"/>
    </row>
    <row r="142" spans="1:17" ht="24.75" hidden="1">
      <c r="A142" s="339" t="s">
        <v>50</v>
      </c>
      <c r="B142" s="336"/>
      <c r="C142" s="337"/>
      <c r="D142" s="338"/>
      <c r="E142" s="338"/>
      <c r="F142" s="338"/>
      <c r="G142" s="338"/>
      <c r="H142" s="338"/>
      <c r="I142" s="338"/>
      <c r="J142" s="338"/>
      <c r="K142" s="338"/>
      <c r="L142" s="338"/>
      <c r="M142" s="338"/>
      <c r="N142" s="1"/>
      <c r="O142" s="1"/>
      <c r="P142" s="1"/>
      <c r="Q142" s="1"/>
    </row>
    <row r="143" spans="1:17" ht="24.75" hidden="1">
      <c r="A143" s="339" t="s">
        <v>51</v>
      </c>
      <c r="B143" s="336"/>
      <c r="C143" s="337"/>
      <c r="D143" s="338"/>
      <c r="E143" s="338"/>
      <c r="F143" s="338"/>
      <c r="G143" s="338"/>
      <c r="H143" s="338"/>
      <c r="I143" s="338"/>
      <c r="J143" s="338"/>
      <c r="K143" s="338"/>
      <c r="L143" s="338"/>
      <c r="M143" s="338"/>
      <c r="N143" s="1"/>
      <c r="O143" s="1"/>
      <c r="P143" s="1"/>
      <c r="Q143" s="1"/>
    </row>
    <row r="144" spans="1:17" ht="24.75" hidden="1">
      <c r="A144" s="339" t="s">
        <v>52</v>
      </c>
      <c r="B144" s="336"/>
      <c r="C144" s="337"/>
      <c r="D144" s="338"/>
      <c r="E144" s="338"/>
      <c r="F144" s="338"/>
      <c r="G144" s="338"/>
      <c r="H144" s="338"/>
      <c r="I144" s="338"/>
      <c r="J144" s="338"/>
      <c r="K144" s="338"/>
      <c r="L144" s="338"/>
      <c r="M144" s="338"/>
      <c r="N144" s="1"/>
      <c r="O144" s="1"/>
      <c r="P144" s="1"/>
      <c r="Q144" s="1"/>
    </row>
    <row r="145" spans="1:17" ht="72.75">
      <c r="A145" s="339" t="s">
        <v>353</v>
      </c>
      <c r="B145" s="336"/>
      <c r="C145" s="337"/>
      <c r="D145" s="338"/>
      <c r="E145" s="338"/>
      <c r="F145" s="338"/>
      <c r="G145" s="338"/>
      <c r="H145" s="338"/>
      <c r="I145" s="338"/>
      <c r="J145" s="338"/>
      <c r="K145" s="336"/>
      <c r="L145" s="337">
        <v>50</v>
      </c>
      <c r="M145" s="338">
        <v>7700</v>
      </c>
      <c r="N145" s="1"/>
      <c r="O145" s="1"/>
      <c r="P145" s="1"/>
      <c r="Q145" s="1"/>
    </row>
    <row r="146" spans="1:17" ht="48.75" hidden="1">
      <c r="A146" s="339" t="s">
        <v>80</v>
      </c>
      <c r="B146" s="336"/>
      <c r="C146" s="337"/>
      <c r="D146" s="338"/>
      <c r="E146" s="338"/>
      <c r="F146" s="338"/>
      <c r="G146" s="338"/>
      <c r="H146" s="338"/>
      <c r="I146" s="338"/>
      <c r="J146" s="338"/>
      <c r="K146" s="338"/>
      <c r="L146" s="338"/>
      <c r="M146" s="338"/>
      <c r="N146" s="1"/>
      <c r="O146" s="1"/>
      <c r="P146" s="1"/>
      <c r="Q146" s="1"/>
    </row>
    <row r="147" spans="1:17" ht="108.75" hidden="1">
      <c r="A147" s="339" t="s">
        <v>81</v>
      </c>
      <c r="B147" s="336"/>
      <c r="C147" s="337"/>
      <c r="D147" s="338"/>
      <c r="E147" s="338"/>
      <c r="F147" s="338"/>
      <c r="G147" s="338"/>
      <c r="H147" s="338"/>
      <c r="I147" s="338"/>
      <c r="J147" s="338"/>
      <c r="K147" s="338"/>
      <c r="L147" s="338"/>
      <c r="M147" s="338"/>
      <c r="N147" s="1"/>
      <c r="O147" s="1"/>
      <c r="P147" s="1"/>
      <c r="Q147" s="1"/>
    </row>
    <row r="148" spans="1:17" ht="48.75" hidden="1">
      <c r="A148" s="339" t="s">
        <v>82</v>
      </c>
      <c r="B148" s="336"/>
      <c r="C148" s="337"/>
      <c r="D148" s="338"/>
      <c r="E148" s="338"/>
      <c r="F148" s="338"/>
      <c r="G148" s="338"/>
      <c r="H148" s="338"/>
      <c r="I148" s="338"/>
      <c r="J148" s="338"/>
      <c r="K148" s="338"/>
      <c r="L148" s="338"/>
      <c r="M148" s="338"/>
      <c r="N148" s="1"/>
      <c r="O148" s="1"/>
      <c r="P148" s="1"/>
      <c r="Q148" s="1"/>
    </row>
    <row r="149" spans="1:17">
      <c r="A149" s="341" t="s">
        <v>28</v>
      </c>
      <c r="B149" s="411"/>
      <c r="C149" s="412"/>
      <c r="D149" s="414">
        <f>SUM(D141:D148)</f>
        <v>0</v>
      </c>
      <c r="E149" s="413"/>
      <c r="F149" s="413"/>
      <c r="G149" s="414">
        <f>SUM(G141:G148)</f>
        <v>0</v>
      </c>
      <c r="H149" s="413"/>
      <c r="I149" s="413"/>
      <c r="J149" s="414">
        <f>SUM(J141:J148)</f>
        <v>0</v>
      </c>
      <c r="K149" s="413"/>
      <c r="L149" s="413"/>
      <c r="M149" s="414">
        <f>SUM(M141:M148)</f>
        <v>7700</v>
      </c>
      <c r="N149" s="83" t="s">
        <v>207</v>
      </c>
      <c r="O149" s="1"/>
      <c r="P149" s="1"/>
      <c r="Q149" s="1"/>
    </row>
    <row r="150" spans="1:17" ht="24.75" customHeight="1">
      <c r="A150" s="415" t="s">
        <v>58</v>
      </c>
      <c r="B150" s="416" t="s">
        <v>84</v>
      </c>
      <c r="C150" s="417"/>
      <c r="D150" s="418"/>
      <c r="E150" s="419" t="s">
        <v>85</v>
      </c>
      <c r="F150" s="420"/>
      <c r="G150" s="421"/>
      <c r="H150" s="419" t="s">
        <v>86</v>
      </c>
      <c r="I150" s="420"/>
      <c r="J150" s="421"/>
      <c r="K150" s="419" t="s">
        <v>87</v>
      </c>
      <c r="L150" s="420"/>
      <c r="M150" s="421"/>
      <c r="N150" s="1"/>
      <c r="O150" s="1"/>
      <c r="P150" s="1"/>
      <c r="Q150" s="1"/>
    </row>
    <row r="151" spans="1:17" ht="24.75">
      <c r="A151" s="422" t="s">
        <v>59</v>
      </c>
      <c r="B151" s="423">
        <f>D149+D139+D129+D124+D116+D112+D105+D92+D68+D43</f>
        <v>0</v>
      </c>
      <c r="C151" s="424"/>
      <c r="D151" s="425"/>
      <c r="E151" s="423">
        <f>G149+G139+G129+G124+G116+G112+G105+G92+G68+G43</f>
        <v>23052</v>
      </c>
      <c r="F151" s="424"/>
      <c r="G151" s="425"/>
      <c r="H151" s="423">
        <f>J149+J139+J129+J124+J116+J112+J105+J92+J68+J43</f>
        <v>143000</v>
      </c>
      <c r="I151" s="424"/>
      <c r="J151" s="425"/>
      <c r="K151" s="423">
        <f>M149+M139+M129+M124+M116+M112+M105+M92+M68+M43</f>
        <v>7700</v>
      </c>
      <c r="L151" s="424"/>
      <c r="M151" s="425"/>
      <c r="N151" s="83" t="s">
        <v>207</v>
      </c>
      <c r="O151" s="1"/>
      <c r="P151" s="1"/>
      <c r="Q151" s="1"/>
    </row>
    <row r="152" spans="1:17" ht="15.75" thickBot="1">
      <c r="A152" s="365" t="s">
        <v>60</v>
      </c>
      <c r="B152" s="426"/>
      <c r="C152" s="427"/>
      <c r="D152" s="427"/>
      <c r="E152" s="427"/>
      <c r="F152" s="427"/>
      <c r="G152" s="427"/>
      <c r="H152" s="427"/>
      <c r="I152" s="427"/>
      <c r="J152" s="427"/>
      <c r="K152" s="428"/>
      <c r="L152" s="429"/>
      <c r="M152" s="430">
        <f>K151+H151+E151+B151</f>
        <v>173752</v>
      </c>
      <c r="N152" s="83" t="s">
        <v>207</v>
      </c>
      <c r="O152" s="1"/>
      <c r="P152" s="1"/>
      <c r="Q152" s="1"/>
    </row>
    <row r="153" spans="1:17">
      <c r="A153" s="318"/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1"/>
      <c r="O153" s="1"/>
      <c r="P153" s="1"/>
      <c r="Q153" s="1"/>
    </row>
    <row r="154" spans="1:17">
      <c r="A154" s="431" t="s">
        <v>401</v>
      </c>
      <c r="B154" s="318"/>
      <c r="C154" s="318"/>
      <c r="D154" s="318"/>
      <c r="E154" s="318"/>
      <c r="F154" s="318"/>
      <c r="G154" s="318"/>
      <c r="H154" s="318"/>
      <c r="I154" s="318"/>
      <c r="J154" s="318"/>
      <c r="K154" s="318"/>
      <c r="L154" s="318"/>
      <c r="M154" s="318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13:F13"/>
    <mergeCell ref="A14:F14"/>
    <mergeCell ref="A7:F7"/>
    <mergeCell ref="A12:F12"/>
    <mergeCell ref="A8:F8"/>
    <mergeCell ref="A9:F9"/>
    <mergeCell ref="A10:F10"/>
    <mergeCell ref="A11:F11"/>
    <mergeCell ref="A1:M1"/>
    <mergeCell ref="A2:M2"/>
    <mergeCell ref="A4:E4"/>
    <mergeCell ref="A5:F5"/>
    <mergeCell ref="A6:F6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G9" sqref="G9:G1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117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1121.5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1410.3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261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-120595.68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77848.56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39348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-82095.12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 t="s">
        <v>175</v>
      </c>
      <c r="I26" s="14">
        <v>10</v>
      </c>
      <c r="J26" s="14">
        <v>7350</v>
      </c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175</v>
      </c>
      <c r="I36" s="14">
        <v>6</v>
      </c>
      <c r="J36" s="14">
        <v>1998</v>
      </c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9348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>
      <c r="A119" s="15" t="s">
        <v>360</v>
      </c>
      <c r="B119" s="12"/>
      <c r="C119" s="13"/>
      <c r="D119" s="14"/>
      <c r="E119" s="14"/>
      <c r="F119" s="14">
        <v>30</v>
      </c>
      <c r="G119" s="14">
        <v>30000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352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30000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30000</v>
      </c>
      <c r="F151" s="285"/>
      <c r="G151" s="286"/>
      <c r="H151" s="284">
        <f>J149+J139+J129+J124+J116+J112+J105+J92+J68+J43</f>
        <v>9348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39348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G9" sqref="G9:G1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118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1546.7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100">
        <v>1856.8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282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-242986.27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102495.35999999999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38725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-179215.91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 t="s">
        <v>358</v>
      </c>
      <c r="F50" s="14">
        <v>19</v>
      </c>
      <c r="G50" s="14">
        <v>18810</v>
      </c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18810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16" t="s">
        <v>10</v>
      </c>
      <c r="B74" s="12"/>
      <c r="C74" s="13"/>
      <c r="D74" s="14"/>
      <c r="E74" s="14" t="s">
        <v>358</v>
      </c>
      <c r="F74" s="14">
        <v>19</v>
      </c>
      <c r="G74" s="14">
        <v>19915</v>
      </c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19915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38725</v>
      </c>
      <c r="F151" s="285"/>
      <c r="G151" s="286"/>
      <c r="H151" s="284">
        <f>J149+J139+J129+J124+J116+J112+J105+J92+J68+J43</f>
        <v>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38725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Q166"/>
  <sheetViews>
    <sheetView topLeftCell="A5" workbookViewId="0">
      <selection activeCell="Q144" sqref="Q14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119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100">
        <v>1525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2475.1999999999998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280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-364772.77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136631.03999999998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35419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-263560.73000000004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336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 t="s">
        <v>178</v>
      </c>
      <c r="C26" s="13">
        <v>3</v>
      </c>
      <c r="D26" s="14">
        <v>2434</v>
      </c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2434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>
      <c r="A79" s="15" t="s">
        <v>15</v>
      </c>
      <c r="B79" s="12" t="s">
        <v>626</v>
      </c>
      <c r="C79" s="13">
        <v>1</v>
      </c>
      <c r="D79" s="14">
        <v>485</v>
      </c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t="0.75" customHeight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485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t="0.75" customHeight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" hidden="1" customHeight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>
      <c r="A126" s="15" t="s">
        <v>420</v>
      </c>
      <c r="B126" s="12"/>
      <c r="C126" s="13"/>
      <c r="D126" s="14"/>
      <c r="E126" s="14"/>
      <c r="F126" s="14"/>
      <c r="G126" s="14"/>
      <c r="H126" s="14" t="s">
        <v>421</v>
      </c>
      <c r="I126" s="14">
        <v>1</v>
      </c>
      <c r="J126" s="14">
        <v>29000</v>
      </c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29000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 t="s">
        <v>178</v>
      </c>
      <c r="C144" s="13">
        <v>4</v>
      </c>
      <c r="D144" s="14">
        <v>3500</v>
      </c>
      <c r="E144" s="14"/>
      <c r="F144" s="14"/>
      <c r="G144" s="14"/>
      <c r="H144" s="14"/>
      <c r="I144" s="14"/>
      <c r="J144" s="14"/>
      <c r="K144" s="12"/>
      <c r="L144" s="13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73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3500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6419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29000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35419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8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Q170"/>
  <sheetViews>
    <sheetView topLeftCell="A7" workbookViewId="0">
      <selection activeCell="A154" sqref="A154:XFD15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120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243</v>
      </c>
      <c r="B5" s="277"/>
      <c r="C5" s="277"/>
      <c r="D5" s="277"/>
      <c r="E5" s="277"/>
      <c r="F5" s="277"/>
      <c r="G5" s="100">
        <v>2046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2494.5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283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-337020.54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137696.4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30379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-229703.13999999998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538</v>
      </c>
      <c r="C29" s="13">
        <v>2.5</v>
      </c>
      <c r="D29" s="14">
        <f>522*C29</f>
        <v>1305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539</v>
      </c>
      <c r="C44" s="13">
        <v>1</v>
      </c>
      <c r="D44" s="14">
        <v>113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t="24.75">
      <c r="A45" s="11" t="s">
        <v>529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6" t="s">
        <v>535</v>
      </c>
      <c r="B46" s="12" t="s">
        <v>187</v>
      </c>
      <c r="C46" s="13">
        <v>1</v>
      </c>
      <c r="D46" s="14">
        <v>12986</v>
      </c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7" t="s">
        <v>28</v>
      </c>
      <c r="B47" s="18"/>
      <c r="C47" s="19"/>
      <c r="D47" s="20">
        <f>SUM(D20:D46)</f>
        <v>14404</v>
      </c>
      <c r="E47" s="20"/>
      <c r="F47" s="20"/>
      <c r="G47" s="20">
        <f>SUM(G20:G46)</f>
        <v>0</v>
      </c>
      <c r="H47" s="20"/>
      <c r="I47" s="20"/>
      <c r="J47" s="20">
        <f>SUM(J20:J46)</f>
        <v>0</v>
      </c>
      <c r="K47" s="20"/>
      <c r="L47" s="20"/>
      <c r="M47" s="20">
        <f>SUM(M20:M46)</f>
        <v>0</v>
      </c>
      <c r="N47" s="83" t="s">
        <v>207</v>
      </c>
      <c r="O47" s="1"/>
      <c r="P47" s="1"/>
      <c r="Q47" s="1"/>
    </row>
    <row r="48" spans="1:17">
      <c r="A48" s="21" t="s">
        <v>29</v>
      </c>
      <c r="B48" s="22"/>
      <c r="C48" s="23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1"/>
      <c r="O48" s="1"/>
      <c r="P48" s="1"/>
      <c r="Q48" s="1"/>
    </row>
    <row r="49" spans="1:17">
      <c r="A49" s="11" t="s">
        <v>5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6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7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8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9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6" t="s">
        <v>10</v>
      </c>
      <c r="B54" s="12"/>
      <c r="C54" s="13"/>
      <c r="D54" s="14"/>
      <c r="E54" s="14" t="s">
        <v>178</v>
      </c>
      <c r="F54" s="14">
        <v>9</v>
      </c>
      <c r="G54" s="14">
        <v>8910</v>
      </c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11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12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13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14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15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1" t="s">
        <v>16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6" t="s">
        <v>17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18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19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20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21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22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1" t="s">
        <v>23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24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25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26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6" t="s">
        <v>27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25" t="s">
        <v>28</v>
      </c>
      <c r="B72" s="26"/>
      <c r="C72" s="27"/>
      <c r="D72" s="28">
        <f>SUM(D49:D71)</f>
        <v>0</v>
      </c>
      <c r="E72" s="28"/>
      <c r="F72" s="28"/>
      <c r="G72" s="28">
        <f>SUM(G49:G71)</f>
        <v>8910</v>
      </c>
      <c r="H72" s="28"/>
      <c r="I72" s="28"/>
      <c r="J72" s="28">
        <f>SUM(J49:J71)</f>
        <v>0</v>
      </c>
      <c r="K72" s="28"/>
      <c r="L72" s="28"/>
      <c r="M72" s="28">
        <f>SUM(M49:M71)</f>
        <v>0</v>
      </c>
      <c r="N72" s="83" t="s">
        <v>207</v>
      </c>
      <c r="O72" s="1"/>
      <c r="P72" s="1"/>
      <c r="Q72" s="1"/>
    </row>
    <row r="73" spans="1:17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6" t="s">
        <v>10</v>
      </c>
      <c r="B78" s="12"/>
      <c r="C78" s="13"/>
      <c r="D78" s="14"/>
      <c r="E78" s="14" t="s">
        <v>178</v>
      </c>
      <c r="F78" s="14">
        <v>9</v>
      </c>
      <c r="G78" s="14">
        <v>7065</v>
      </c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11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14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21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33" t="s">
        <v>28</v>
      </c>
      <c r="B96" s="34"/>
      <c r="C96" s="35"/>
      <c r="D96" s="36">
        <f>SUM(D74:D95)</f>
        <v>0</v>
      </c>
      <c r="E96" s="36"/>
      <c r="F96" s="36"/>
      <c r="G96" s="36">
        <f>SUM(G74:G95)</f>
        <v>7065</v>
      </c>
      <c r="H96" s="36"/>
      <c r="I96" s="36"/>
      <c r="J96" s="36">
        <f>SUM(J74:J95)</f>
        <v>0</v>
      </c>
      <c r="K96" s="36"/>
      <c r="L96" s="36"/>
      <c r="M96" s="36">
        <f>SUM(M74:M95)</f>
        <v>0</v>
      </c>
      <c r="N96" s="83" t="s">
        <v>207</v>
      </c>
      <c r="O96" s="1"/>
      <c r="P96" s="1"/>
      <c r="Q96" s="1"/>
    </row>
    <row r="97" spans="1:17" hidden="1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 hidden="1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6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5" t="s">
        <v>34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36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37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38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39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3" t="s">
        <v>28</v>
      </c>
      <c r="B109" s="44"/>
      <c r="C109" s="45"/>
      <c r="D109" s="46">
        <f>SUM(D98:D108)</f>
        <v>0</v>
      </c>
      <c r="E109" s="46"/>
      <c r="F109" s="46"/>
      <c r="G109" s="46">
        <f>SUM(G98:G108)</f>
        <v>0</v>
      </c>
      <c r="H109" s="46"/>
      <c r="I109" s="46"/>
      <c r="J109" s="46">
        <f>SUM(J98:J108)</f>
        <v>0</v>
      </c>
      <c r="K109" s="46"/>
      <c r="L109" s="46"/>
      <c r="M109" s="46">
        <f>SUM(M98:M108)</f>
        <v>0</v>
      </c>
      <c r="N109" s="83" t="s">
        <v>207</v>
      </c>
      <c r="O109" s="1"/>
      <c r="P109" s="1"/>
      <c r="Q109" s="1"/>
    </row>
    <row r="110" spans="1:17" hidden="1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t="24.75" hidden="1">
      <c r="A111" s="51" t="s">
        <v>62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24.75" hidden="1">
      <c r="A112" s="51" t="s">
        <v>63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36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72.75" hidden="1">
      <c r="A114" s="51" t="s">
        <v>65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0</v>
      </c>
      <c r="H116" s="79"/>
      <c r="I116" s="79"/>
      <c r="J116" s="79">
        <f>SUM(J111:J115)</f>
        <v>0</v>
      </c>
      <c r="K116" s="79"/>
      <c r="L116" s="79"/>
      <c r="M116" s="79">
        <f>SUM(M111:M115)</f>
        <v>0</v>
      </c>
      <c r="N116" s="83" t="s">
        <v>207</v>
      </c>
      <c r="O116" s="1"/>
      <c r="P116" s="1"/>
      <c r="Q116" s="1"/>
    </row>
    <row r="117" spans="1:17" hidden="1">
      <c r="A117" s="123" t="s">
        <v>77</v>
      </c>
      <c r="B117" s="124"/>
      <c r="C117" s="125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</row>
    <row r="118" spans="1:17" ht="84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t="24.75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23" t="s">
        <v>28</v>
      </c>
      <c r="B120" s="124"/>
      <c r="C120" s="125"/>
      <c r="D120" s="126">
        <f>SUM(D118:D119)</f>
        <v>0</v>
      </c>
      <c r="E120" s="126"/>
      <c r="F120" s="126"/>
      <c r="G120" s="126">
        <f>SUM(G118:G119)</f>
        <v>0</v>
      </c>
      <c r="H120" s="126"/>
      <c r="I120" s="126"/>
      <c r="J120" s="126">
        <f>SUM(J118:J119)</f>
        <v>0</v>
      </c>
      <c r="K120" s="126"/>
      <c r="L120" s="126"/>
      <c r="M120" s="126">
        <f>SUM(M118:M119)</f>
        <v>0</v>
      </c>
      <c r="N120" s="83" t="s">
        <v>207</v>
      </c>
      <c r="O120" s="1"/>
      <c r="P120" s="1"/>
      <c r="Q120" s="1"/>
    </row>
    <row r="121" spans="1:17" hidden="1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48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 hidden="1">
      <c r="A123" s="15" t="s">
        <v>67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60.75" hidden="1">
      <c r="A124" s="15" t="s">
        <v>69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70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36.75" hidden="1">
      <c r="A126" s="15" t="s">
        <v>71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68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0</v>
      </c>
      <c r="H128" s="122"/>
      <c r="I128" s="122"/>
      <c r="J128" s="122">
        <f>SUM(J122:J127)</f>
        <v>0</v>
      </c>
      <c r="K128" s="122"/>
      <c r="L128" s="122"/>
      <c r="M128" s="122">
        <f>SUM(M122:M127)</f>
        <v>0</v>
      </c>
      <c r="N128" s="83" t="s">
        <v>207</v>
      </c>
      <c r="O128" s="1"/>
      <c r="P128" s="1"/>
      <c r="Q128" s="1"/>
    </row>
    <row r="129" spans="1:17" hidden="1">
      <c r="A129" s="149" t="s">
        <v>42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 t="s">
        <v>207</v>
      </c>
      <c r="O133" s="1"/>
      <c r="P133" s="1"/>
      <c r="Q133" s="1"/>
    </row>
    <row r="134" spans="1:17" hidden="1">
      <c r="A134" s="127" t="s">
        <v>43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t="24.75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48.75" hidden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72.75" hidden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96.75" hidden="1">
      <c r="A142" s="15" t="s">
        <v>76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27" t="s">
        <v>28</v>
      </c>
      <c r="B143" s="131"/>
      <c r="C143" s="132"/>
      <c r="D143" s="133">
        <f>SUM(D135:D142)</f>
        <v>0</v>
      </c>
      <c r="E143" s="133"/>
      <c r="F143" s="133"/>
      <c r="G143" s="133">
        <f>SUM(G135:G142)</f>
        <v>0</v>
      </c>
      <c r="H143" s="133"/>
      <c r="I143" s="133"/>
      <c r="J143" s="133">
        <f>SUM(J135:J142)</f>
        <v>0</v>
      </c>
      <c r="K143" s="133"/>
      <c r="L143" s="133"/>
      <c r="M143" s="133">
        <f>SUM(M135:M142)</f>
        <v>0</v>
      </c>
      <c r="N143" s="83" t="s">
        <v>207</v>
      </c>
      <c r="O143" s="1"/>
      <c r="P143" s="1"/>
      <c r="Q143" s="1"/>
    </row>
    <row r="144" spans="1:17" ht="24.75" hidden="1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 hidden="1">
      <c r="A145" s="15" t="s">
        <v>49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52</v>
      </c>
      <c r="B148" s="73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72.75" hidden="1">
      <c r="A149" s="15" t="s">
        <v>79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 hidden="1">
      <c r="A151" s="15" t="s">
        <v>81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 hidden="1">
      <c r="A152" s="15" t="s">
        <v>82</v>
      </c>
      <c r="B152" s="73"/>
      <c r="C152" s="13"/>
      <c r="D152" s="14"/>
      <c r="E152" s="6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idden="1">
      <c r="A153" s="17" t="s">
        <v>28</v>
      </c>
      <c r="B153" s="63"/>
      <c r="C153" s="64"/>
      <c r="D153" s="80">
        <f>SUM(D145:D152)</f>
        <v>0</v>
      </c>
      <c r="E153" s="65"/>
      <c r="F153" s="65"/>
      <c r="G153" s="80">
        <f>SUM(G145:G152)</f>
        <v>0</v>
      </c>
      <c r="H153" s="65"/>
      <c r="I153" s="65"/>
      <c r="J153" s="80">
        <f>SUM(J145:J152)</f>
        <v>0</v>
      </c>
      <c r="K153" s="65"/>
      <c r="L153" s="65"/>
      <c r="M153" s="80">
        <f>SUM(M145:M152)</f>
        <v>0</v>
      </c>
      <c r="N153" s="83" t="s">
        <v>207</v>
      </c>
      <c r="O153" s="1"/>
      <c r="P153" s="1"/>
      <c r="Q153" s="1"/>
    </row>
    <row r="154" spans="1:17" ht="24.75" hidden="1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24.75">
      <c r="A155" s="67" t="s">
        <v>59</v>
      </c>
      <c r="B155" s="284">
        <f>D153+D143+D133+D128+D120+D116+D109+D96+D72+D47</f>
        <v>14404</v>
      </c>
      <c r="C155" s="285"/>
      <c r="D155" s="286"/>
      <c r="E155" s="284">
        <f>G153+G143+G133+G128+G120+G116+G109+G96+G72+G47</f>
        <v>15975</v>
      </c>
      <c r="F155" s="285"/>
      <c r="G155" s="286"/>
      <c r="H155" s="284">
        <f>J153+J143+J133+J128+J120+J116+J109+J96+J72+J47</f>
        <v>0</v>
      </c>
      <c r="I155" s="285"/>
      <c r="J155" s="286"/>
      <c r="K155" s="284">
        <f>M153+M143+M133+M128+M120+M116+M109+M96+M72+M47</f>
        <v>0</v>
      </c>
      <c r="L155" s="285"/>
      <c r="M155" s="286"/>
      <c r="N155" s="83" t="s">
        <v>207</v>
      </c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30379</v>
      </c>
      <c r="N156" s="83" t="s">
        <v>207</v>
      </c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38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8">
    <filterColumn colId="0"/>
    <filterColumn colId="13"/>
  </autoFilter>
  <mergeCells count="27">
    <mergeCell ref="B155:D155"/>
    <mergeCell ref="E155:G155"/>
    <mergeCell ref="H155:J155"/>
    <mergeCell ref="K155:M155"/>
    <mergeCell ref="B156:K15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Q170"/>
  <sheetViews>
    <sheetView topLeftCell="A19" workbookViewId="0">
      <selection activeCell="G167" sqref="G167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121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285</v>
      </c>
      <c r="B5" s="277"/>
      <c r="C5" s="277"/>
      <c r="D5" s="277"/>
      <c r="E5" s="277"/>
      <c r="F5" s="277"/>
      <c r="G5" s="90">
        <v>1545.7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483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286</v>
      </c>
      <c r="B7" s="277"/>
      <c r="C7" s="277"/>
      <c r="D7" s="277"/>
      <c r="E7" s="277"/>
      <c r="F7" s="277"/>
      <c r="G7" s="90" t="s">
        <v>284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-339614.59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(1823.2+44.2)*G10*H10</f>
        <v>103080.47999999998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72937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-309471.11000000004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 t="s">
        <v>178</v>
      </c>
      <c r="C25" s="13">
        <v>6</v>
      </c>
      <c r="D25" s="14">
        <v>5940</v>
      </c>
      <c r="E25" s="14" t="s">
        <v>358</v>
      </c>
      <c r="F25" s="14">
        <v>24</v>
      </c>
      <c r="G25" s="14">
        <v>23760</v>
      </c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/>
      <c r="C27" s="13"/>
      <c r="D27" s="14"/>
      <c r="E27" s="14" t="s">
        <v>358</v>
      </c>
      <c r="F27" s="14">
        <v>9</v>
      </c>
      <c r="G27" s="14">
        <v>6147</v>
      </c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540</v>
      </c>
      <c r="C29" s="13">
        <v>10</v>
      </c>
      <c r="D29" s="14">
        <v>5220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 t="s">
        <v>541</v>
      </c>
      <c r="C30" s="13">
        <v>1.5</v>
      </c>
      <c r="D30" s="14">
        <f>478*C30</f>
        <v>717</v>
      </c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 t="s">
        <v>540</v>
      </c>
      <c r="C37" s="13">
        <v>2</v>
      </c>
      <c r="D37" s="14">
        <v>516</v>
      </c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540</v>
      </c>
      <c r="C44" s="13">
        <v>16</v>
      </c>
      <c r="D44" s="14">
        <v>2382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14775</v>
      </c>
      <c r="E45" s="20"/>
      <c r="F45" s="20"/>
      <c r="G45" s="20">
        <f>SUM(G20:G44)</f>
        <v>29907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/>
      <c r="O45" s="1"/>
      <c r="P45" s="1"/>
      <c r="Q45" s="1"/>
    </row>
    <row r="46" spans="1:17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6" t="s">
        <v>10</v>
      </c>
      <c r="B52" s="12"/>
      <c r="C52" s="13"/>
      <c r="D52" s="14"/>
      <c r="E52" s="14" t="s">
        <v>358</v>
      </c>
      <c r="F52" s="14">
        <v>7.5</v>
      </c>
      <c r="G52" s="14">
        <v>5888</v>
      </c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12</v>
      </c>
      <c r="B54" s="12" t="s">
        <v>178</v>
      </c>
      <c r="C54" s="13">
        <v>6</v>
      </c>
      <c r="D54" s="14">
        <v>3990</v>
      </c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5" t="s">
        <v>14</v>
      </c>
      <c r="B56" s="12" t="s">
        <v>178</v>
      </c>
      <c r="C56" s="13">
        <v>1.5</v>
      </c>
      <c r="D56" s="14">
        <v>783</v>
      </c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>
      <c r="A64" s="15" t="s">
        <v>22</v>
      </c>
      <c r="B64" s="12" t="s">
        <v>178</v>
      </c>
      <c r="C64" s="13">
        <v>1</v>
      </c>
      <c r="D64" s="14">
        <v>258</v>
      </c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t="13.5" customHeight="1">
      <c r="A70" s="11" t="s">
        <v>503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>
      <c r="A71" s="16" t="s">
        <v>504</v>
      </c>
      <c r="B71" s="12" t="s">
        <v>178</v>
      </c>
      <c r="C71" s="13">
        <v>1</v>
      </c>
      <c r="D71" s="14">
        <v>748</v>
      </c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25" t="s">
        <v>28</v>
      </c>
      <c r="B72" s="26"/>
      <c r="C72" s="27"/>
      <c r="D72" s="28">
        <f>SUM(D47:D71)</f>
        <v>5779</v>
      </c>
      <c r="E72" s="28"/>
      <c r="F72" s="28"/>
      <c r="G72" s="28">
        <f>SUM(G47:G71)</f>
        <v>5888</v>
      </c>
      <c r="H72" s="28"/>
      <c r="I72" s="28"/>
      <c r="J72" s="28">
        <f>SUM(J47:J71)</f>
        <v>0</v>
      </c>
      <c r="K72" s="28"/>
      <c r="L72" s="28"/>
      <c r="M72" s="28">
        <f>SUM(M47:M71)</f>
        <v>0</v>
      </c>
      <c r="N72" s="83"/>
      <c r="O72" s="1"/>
      <c r="P72" s="1"/>
      <c r="Q72" s="1"/>
    </row>
    <row r="73" spans="1:17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6" t="s">
        <v>10</v>
      </c>
      <c r="B78" s="12"/>
      <c r="C78" s="13"/>
      <c r="D78" s="14"/>
      <c r="E78" s="14" t="s">
        <v>358</v>
      </c>
      <c r="F78" s="14">
        <v>7.5</v>
      </c>
      <c r="G78" s="14">
        <v>5888</v>
      </c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11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14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21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33" t="s">
        <v>28</v>
      </c>
      <c r="B96" s="34"/>
      <c r="C96" s="35"/>
      <c r="D96" s="36">
        <f>SUM(D74:D95)</f>
        <v>0</v>
      </c>
      <c r="E96" s="36"/>
      <c r="F96" s="36"/>
      <c r="G96" s="36">
        <f>SUM(G74:G95)</f>
        <v>5888</v>
      </c>
      <c r="H96" s="36"/>
      <c r="I96" s="36"/>
      <c r="J96" s="36">
        <f>SUM(J74:J95)</f>
        <v>0</v>
      </c>
      <c r="K96" s="36"/>
      <c r="L96" s="36"/>
      <c r="M96" s="36">
        <f>SUM(M74:M95)</f>
        <v>0</v>
      </c>
      <c r="N96" s="83"/>
      <c r="O96" s="1"/>
      <c r="P96" s="1"/>
      <c r="Q96" s="1"/>
    </row>
    <row r="97" spans="1:17" hidden="1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 hidden="1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6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5" t="s">
        <v>34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36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37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38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39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3" t="s">
        <v>28</v>
      </c>
      <c r="B109" s="44"/>
      <c r="C109" s="45"/>
      <c r="D109" s="46">
        <f>SUM(D98:D108)</f>
        <v>0</v>
      </c>
      <c r="E109" s="46"/>
      <c r="F109" s="46"/>
      <c r="G109" s="46">
        <f>SUM(G98:G108)</f>
        <v>0</v>
      </c>
      <c r="H109" s="46"/>
      <c r="I109" s="46"/>
      <c r="J109" s="46">
        <f>SUM(J98:J108)</f>
        <v>0</v>
      </c>
      <c r="K109" s="46"/>
      <c r="L109" s="46"/>
      <c r="M109" s="46">
        <f>SUM(M98:M108)</f>
        <v>0</v>
      </c>
      <c r="N109" s="83"/>
      <c r="O109" s="1"/>
      <c r="P109" s="1"/>
      <c r="Q109" s="1"/>
    </row>
    <row r="110" spans="1:17" hidden="1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t="24.75" hidden="1">
      <c r="A111" s="51" t="s">
        <v>62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24.75" hidden="1">
      <c r="A112" s="51" t="s">
        <v>63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36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72.75" hidden="1">
      <c r="A114" s="51" t="s">
        <v>65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0</v>
      </c>
      <c r="H116" s="79"/>
      <c r="I116" s="79"/>
      <c r="J116" s="79">
        <f>SUM(J111:J115)</f>
        <v>0</v>
      </c>
      <c r="K116" s="79"/>
      <c r="L116" s="79"/>
      <c r="M116" s="79">
        <f>SUM(M111:M115)</f>
        <v>0</v>
      </c>
      <c r="N116" s="83"/>
      <c r="O116" s="1"/>
      <c r="P116" s="1"/>
      <c r="Q116" s="1"/>
    </row>
    <row r="117" spans="1:17" hidden="1">
      <c r="A117" s="123" t="s">
        <v>77</v>
      </c>
      <c r="B117" s="124"/>
      <c r="C117" s="125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</row>
    <row r="118" spans="1:17" ht="84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t="24.75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23" t="s">
        <v>28</v>
      </c>
      <c r="B120" s="124"/>
      <c r="C120" s="125"/>
      <c r="D120" s="126">
        <f>SUM(D118:D119)</f>
        <v>0</v>
      </c>
      <c r="E120" s="126"/>
      <c r="F120" s="126"/>
      <c r="G120" s="126">
        <f>SUM(G118:G119)</f>
        <v>0</v>
      </c>
      <c r="H120" s="126"/>
      <c r="I120" s="126"/>
      <c r="J120" s="126">
        <f>SUM(J118:J119)</f>
        <v>0</v>
      </c>
      <c r="K120" s="126"/>
      <c r="L120" s="126"/>
      <c r="M120" s="126">
        <f>SUM(M118:M119)</f>
        <v>0</v>
      </c>
      <c r="N120" s="83"/>
      <c r="O120" s="1"/>
      <c r="P120" s="1"/>
      <c r="Q120" s="1"/>
    </row>
    <row r="121" spans="1:17" hidden="1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48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 hidden="1">
      <c r="A123" s="15" t="s">
        <v>67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60.75" hidden="1">
      <c r="A124" s="15" t="s">
        <v>69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70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36.75" hidden="1">
      <c r="A126" s="15" t="s">
        <v>71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68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0</v>
      </c>
      <c r="H128" s="122"/>
      <c r="I128" s="122"/>
      <c r="J128" s="122">
        <f>SUM(J122:J127)</f>
        <v>0</v>
      </c>
      <c r="K128" s="122"/>
      <c r="L128" s="122"/>
      <c r="M128" s="122">
        <f>SUM(M122:M127)</f>
        <v>0</v>
      </c>
      <c r="N128" s="83"/>
      <c r="O128" s="1"/>
      <c r="P128" s="1"/>
      <c r="Q128" s="1"/>
    </row>
    <row r="129" spans="1:17" hidden="1">
      <c r="A129" s="149" t="s">
        <v>42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/>
      <c r="O133" s="1"/>
      <c r="P133" s="1"/>
      <c r="Q133" s="1"/>
    </row>
    <row r="134" spans="1:17" hidden="1">
      <c r="A134" s="127" t="s">
        <v>43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t="24.75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48.75" hidden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72.75" hidden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96.75" hidden="1">
      <c r="A142" s="15" t="s">
        <v>76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27" t="s">
        <v>28</v>
      </c>
      <c r="B143" s="131"/>
      <c r="C143" s="132"/>
      <c r="D143" s="133">
        <f>SUM(D135:D142)</f>
        <v>0</v>
      </c>
      <c r="E143" s="133"/>
      <c r="F143" s="133"/>
      <c r="G143" s="133">
        <f>SUM(G135:G142)</f>
        <v>0</v>
      </c>
      <c r="H143" s="133"/>
      <c r="I143" s="133"/>
      <c r="J143" s="133">
        <f>SUM(J135:J142)</f>
        <v>0</v>
      </c>
      <c r="K143" s="133"/>
      <c r="L143" s="133"/>
      <c r="M143" s="133">
        <f>SUM(M135:M142)</f>
        <v>0</v>
      </c>
      <c r="N143" s="83"/>
      <c r="O143" s="1"/>
      <c r="P143" s="1"/>
      <c r="Q143" s="1"/>
    </row>
    <row r="144" spans="1:17" ht="24.75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 hidden="1">
      <c r="A145" s="15" t="s">
        <v>49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>
      <c r="A148" s="15" t="s">
        <v>52</v>
      </c>
      <c r="B148" s="12"/>
      <c r="C148" s="13"/>
      <c r="D148" s="14"/>
      <c r="E148" s="14" t="s">
        <v>201</v>
      </c>
      <c r="F148" s="14">
        <v>20</v>
      </c>
      <c r="G148" s="14">
        <v>9200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72.75" hidden="1">
      <c r="A149" s="15" t="s">
        <v>79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 hidden="1">
      <c r="A151" s="15" t="s">
        <v>81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24.75">
      <c r="A152" s="15" t="s">
        <v>418</v>
      </c>
      <c r="B152" s="12"/>
      <c r="C152" s="13"/>
      <c r="D152" s="14"/>
      <c r="E152" s="14" t="s">
        <v>201</v>
      </c>
      <c r="F152" s="14">
        <v>1</v>
      </c>
      <c r="G152" s="14">
        <v>1500</v>
      </c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>
      <c r="A153" s="17" t="s">
        <v>28</v>
      </c>
      <c r="B153" s="63"/>
      <c r="C153" s="64"/>
      <c r="D153" s="80">
        <f>SUM(D145:D152)</f>
        <v>0</v>
      </c>
      <c r="E153" s="65"/>
      <c r="F153" s="65"/>
      <c r="G153" s="80">
        <f>SUM(G145:G152)</f>
        <v>10700</v>
      </c>
      <c r="H153" s="65"/>
      <c r="I153" s="65"/>
      <c r="J153" s="80">
        <f>SUM(J145:J152)</f>
        <v>0</v>
      </c>
      <c r="K153" s="65"/>
      <c r="L153" s="65"/>
      <c r="M153" s="80">
        <f>SUM(M145:M152)</f>
        <v>0</v>
      </c>
      <c r="N153" s="83"/>
      <c r="O153" s="1"/>
      <c r="P153" s="1"/>
      <c r="Q153" s="1"/>
    </row>
    <row r="154" spans="1:17" ht="24.75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24.75">
      <c r="A155" s="67" t="s">
        <v>59</v>
      </c>
      <c r="B155" s="284">
        <f>D153+D143+D133+D128+D120+D116+D109+D96+D72+D45</f>
        <v>20554</v>
      </c>
      <c r="C155" s="285"/>
      <c r="D155" s="286"/>
      <c r="E155" s="284">
        <f>G153+G143+G133+G128+G120+G116+G109+G96+G72+G45</f>
        <v>52383</v>
      </c>
      <c r="F155" s="285"/>
      <c r="G155" s="286"/>
      <c r="H155" s="284">
        <f>J153+J143+J133+J128+J120+J116+J109+J96+J72+J45</f>
        <v>0</v>
      </c>
      <c r="I155" s="285"/>
      <c r="J155" s="286"/>
      <c r="K155" s="284">
        <f>M153+M143+M133+M128+M120+M116+M109+M96+M72+M45</f>
        <v>0</v>
      </c>
      <c r="L155" s="285"/>
      <c r="M155" s="286"/>
      <c r="N155" s="83"/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72937</v>
      </c>
      <c r="N156" s="83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38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7">
    <filterColumn colId="0"/>
    <filterColumn colId="13"/>
  </autoFilter>
  <mergeCells count="27">
    <mergeCell ref="B155:D155"/>
    <mergeCell ref="E155:G155"/>
    <mergeCell ref="H155:J155"/>
    <mergeCell ref="K155:M155"/>
    <mergeCell ref="B156:K15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Q166"/>
  <sheetViews>
    <sheetView topLeftCell="A10" workbookViewId="0">
      <selection activeCell="K92" sqref="K92"/>
    </sheetView>
  </sheetViews>
  <sheetFormatPr defaultRowHeight="15"/>
  <cols>
    <col min="1" max="1" width="22.8554687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122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1158.3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287</v>
      </c>
      <c r="B6" s="277"/>
      <c r="C6" s="277"/>
      <c r="D6" s="277"/>
      <c r="E6" s="277"/>
      <c r="F6" s="277"/>
      <c r="G6" s="90" t="s">
        <v>484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328</v>
      </c>
      <c r="B7" s="277"/>
      <c r="C7" s="277"/>
      <c r="D7" s="277"/>
      <c r="E7" s="277"/>
      <c r="F7" s="277"/>
      <c r="G7" s="90" t="s">
        <v>288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-34664.839999999997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(2501.9+634.7)*G10*H10</f>
        <v>173140.32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51226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87249.48000000001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331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t="14.25" customHeight="1">
      <c r="A23" s="15" t="s">
        <v>8</v>
      </c>
      <c r="B23" s="12"/>
      <c r="C23" s="13"/>
      <c r="D23" s="14"/>
      <c r="E23" s="14" t="s">
        <v>358</v>
      </c>
      <c r="F23" s="14">
        <v>4</v>
      </c>
      <c r="G23" s="14">
        <v>4600</v>
      </c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627</v>
      </c>
      <c r="C28" s="13">
        <v>11</v>
      </c>
      <c r="D28" s="14">
        <v>8710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543</v>
      </c>
      <c r="C29" s="13">
        <v>1</v>
      </c>
      <c r="D29" s="14">
        <v>536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9246</v>
      </c>
      <c r="E43" s="20"/>
      <c r="F43" s="20"/>
      <c r="G43" s="20">
        <f>SUM(G20:G42)</f>
        <v>4600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 t="s">
        <v>358</v>
      </c>
      <c r="F50" s="14">
        <v>14</v>
      </c>
      <c r="G50" s="14">
        <v>10990</v>
      </c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10990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16" t="s">
        <v>10</v>
      </c>
      <c r="B74" s="12"/>
      <c r="C74" s="13"/>
      <c r="D74" s="14"/>
      <c r="E74" s="14" t="s">
        <v>358</v>
      </c>
      <c r="F74" s="14">
        <v>14</v>
      </c>
      <c r="G74" s="14">
        <v>10990</v>
      </c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10990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60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36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36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75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84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34.5" customHeight="1">
      <c r="A145" s="15" t="s">
        <v>353</v>
      </c>
      <c r="B145" s="12"/>
      <c r="C145" s="13"/>
      <c r="D145" s="14"/>
      <c r="E145" s="6" t="s">
        <v>356</v>
      </c>
      <c r="F145" s="14">
        <v>100</v>
      </c>
      <c r="G145" s="14">
        <v>15400</v>
      </c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72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15400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>
      <c r="A151" s="67" t="s">
        <v>59</v>
      </c>
      <c r="B151" s="284">
        <f>D149+D139+D129+D124+D116+D112+D105+D92+D68+D43</f>
        <v>9246</v>
      </c>
      <c r="C151" s="285"/>
      <c r="D151" s="286"/>
      <c r="E151" s="284">
        <f>G149+G139+G129+G124+G116+G112+G105+G92+G68+G43</f>
        <v>41980</v>
      </c>
      <c r="F151" s="285"/>
      <c r="G151" s="286"/>
      <c r="H151" s="284">
        <f>J149+J139+J129+J124+J116+J112+J105+J92+J68+J43</f>
        <v>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51226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60">
    <filterColumn colId="0"/>
    <filterColumn colId="13"/>
  </autoFilter>
  <mergeCells count="28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" header="0.31496062992125984" footer="0"/>
  <pageSetup paperSize="9" scale="8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Q170"/>
  <sheetViews>
    <sheetView topLeftCell="A23" workbookViewId="0">
      <selection activeCell="I48" sqref="I48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123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290</v>
      </c>
      <c r="B5" s="277"/>
      <c r="C5" s="277"/>
      <c r="D5" s="277"/>
      <c r="E5" s="277"/>
      <c r="F5" s="277"/>
      <c r="G5" s="90">
        <v>1639.6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100">
        <v>3336.1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289</v>
      </c>
      <c r="B7" s="277"/>
      <c r="C7" s="277"/>
      <c r="D7" s="277"/>
      <c r="E7" s="277"/>
      <c r="F7" s="277"/>
      <c r="G7" s="90" t="s">
        <v>230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-131813.78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184152.71999999997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290045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-237706.06000000003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 t="s">
        <v>358</v>
      </c>
      <c r="F23" s="14">
        <v>9</v>
      </c>
      <c r="G23" s="14">
        <v>10350</v>
      </c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 t="s">
        <v>544</v>
      </c>
      <c r="C25" s="13">
        <v>4</v>
      </c>
      <c r="D25" s="14">
        <v>3158</v>
      </c>
      <c r="E25" s="14" t="s">
        <v>358</v>
      </c>
      <c r="F25" s="14">
        <v>16</v>
      </c>
      <c r="G25" s="14">
        <v>16642</v>
      </c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545</v>
      </c>
      <c r="C28" s="13">
        <v>1</v>
      </c>
      <c r="D28" s="14">
        <v>570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545</v>
      </c>
      <c r="C29" s="13">
        <v>7.5</v>
      </c>
      <c r="D29" s="14">
        <v>2968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 t="s">
        <v>358</v>
      </c>
      <c r="F36" s="14">
        <v>14</v>
      </c>
      <c r="G36" s="14">
        <v>46620</v>
      </c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5" t="s">
        <v>504</v>
      </c>
      <c r="B44" s="12" t="s">
        <v>545</v>
      </c>
      <c r="C44" s="13">
        <v>22</v>
      </c>
      <c r="D44" s="14">
        <v>1266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t="24.75">
      <c r="A45" s="11" t="s">
        <v>529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6" t="s">
        <v>535</v>
      </c>
      <c r="B46" s="12" t="s">
        <v>187</v>
      </c>
      <c r="C46" s="13">
        <v>2</v>
      </c>
      <c r="D46" s="14">
        <f>12986+13364</f>
        <v>26350</v>
      </c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7" t="s">
        <v>28</v>
      </c>
      <c r="B47" s="18"/>
      <c r="C47" s="19"/>
      <c r="D47" s="20">
        <f>SUM(D20:D46)</f>
        <v>34312</v>
      </c>
      <c r="E47" s="20"/>
      <c r="F47" s="20"/>
      <c r="G47" s="20">
        <f>SUM(G20:G46)</f>
        <v>73612</v>
      </c>
      <c r="H47" s="20"/>
      <c r="I47" s="20"/>
      <c r="J47" s="20">
        <f>SUM(J20:J46)</f>
        <v>0</v>
      </c>
      <c r="K47" s="20"/>
      <c r="L47" s="20"/>
      <c r="M47" s="20">
        <f>SUM(M20:M46)</f>
        <v>0</v>
      </c>
      <c r="N47" s="83"/>
      <c r="O47" s="1"/>
      <c r="P47" s="1"/>
      <c r="Q47" s="1"/>
    </row>
    <row r="48" spans="1:17">
      <c r="A48" s="21" t="s">
        <v>29</v>
      </c>
      <c r="B48" s="22"/>
      <c r="C48" s="23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1"/>
      <c r="O48" s="1"/>
      <c r="P48" s="1"/>
      <c r="Q48" s="1"/>
    </row>
    <row r="49" spans="1:17">
      <c r="A49" s="11" t="s">
        <v>5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6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7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8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9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6" t="s">
        <v>10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11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12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>
      <c r="A57" s="15" t="s">
        <v>13</v>
      </c>
      <c r="B57" s="12" t="s">
        <v>628</v>
      </c>
      <c r="C57" s="13">
        <v>5.5</v>
      </c>
      <c r="D57" s="14">
        <v>4030</v>
      </c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14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15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1" t="s">
        <v>16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6" t="s">
        <v>17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18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19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20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21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22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1" t="s">
        <v>23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24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25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26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6" t="s">
        <v>27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25" t="s">
        <v>28</v>
      </c>
      <c r="B72" s="26"/>
      <c r="C72" s="27"/>
      <c r="D72" s="28">
        <f>SUM(D49:D71)</f>
        <v>4030</v>
      </c>
      <c r="E72" s="28"/>
      <c r="F72" s="28"/>
      <c r="G72" s="28">
        <f>SUM(G49:G71)</f>
        <v>0</v>
      </c>
      <c r="H72" s="28"/>
      <c r="I72" s="28"/>
      <c r="J72" s="28">
        <f>SUM(J49:J71)</f>
        <v>0</v>
      </c>
      <c r="K72" s="28"/>
      <c r="L72" s="28"/>
      <c r="M72" s="28">
        <f>SUM(M49:M71)</f>
        <v>0</v>
      </c>
      <c r="N72" s="83"/>
      <c r="O72" s="1"/>
      <c r="P72" s="1"/>
      <c r="Q72" s="1"/>
    </row>
    <row r="73" spans="1:17" hidden="1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 hidden="1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6" t="s">
        <v>10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11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14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21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33" t="s">
        <v>28</v>
      </c>
      <c r="B96" s="34"/>
      <c r="C96" s="35"/>
      <c r="D96" s="36">
        <f>SUM(D74:D95)</f>
        <v>0</v>
      </c>
      <c r="E96" s="36"/>
      <c r="F96" s="36"/>
      <c r="G96" s="36">
        <f>SUM(G74:G95)</f>
        <v>0</v>
      </c>
      <c r="H96" s="36"/>
      <c r="I96" s="36"/>
      <c r="J96" s="36">
        <f>SUM(J74:J95)</f>
        <v>0</v>
      </c>
      <c r="K96" s="36"/>
      <c r="L96" s="36"/>
      <c r="M96" s="36">
        <f>SUM(M74:M95)</f>
        <v>0</v>
      </c>
      <c r="N96" s="83"/>
      <c r="O96" s="1"/>
      <c r="P96" s="1"/>
      <c r="Q96" s="1"/>
    </row>
    <row r="97" spans="1:17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t="14.25" customHeight="1">
      <c r="A99" s="15" t="s">
        <v>6</v>
      </c>
      <c r="B99" s="12" t="s">
        <v>629</v>
      </c>
      <c r="C99" s="13">
        <v>1.5</v>
      </c>
      <c r="D99" s="14">
        <v>1440</v>
      </c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5" t="s">
        <v>34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36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37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38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>
      <c r="A108" s="42" t="s">
        <v>39</v>
      </c>
      <c r="B108" s="12"/>
      <c r="C108" s="13">
        <v>1</v>
      </c>
      <c r="D108" s="14">
        <v>555</v>
      </c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>
      <c r="A109" s="43" t="s">
        <v>28</v>
      </c>
      <c r="B109" s="44"/>
      <c r="C109" s="45"/>
      <c r="D109" s="46">
        <f>SUM(D98:D108)</f>
        <v>1995</v>
      </c>
      <c r="E109" s="46"/>
      <c r="F109" s="46"/>
      <c r="G109" s="46">
        <f>SUM(G98:G108)</f>
        <v>0</v>
      </c>
      <c r="H109" s="46"/>
      <c r="I109" s="46"/>
      <c r="J109" s="46">
        <f>SUM(J98:J108)</f>
        <v>0</v>
      </c>
      <c r="K109" s="46"/>
      <c r="L109" s="46"/>
      <c r="M109" s="46">
        <f>SUM(M98:M108)</f>
        <v>0</v>
      </c>
      <c r="N109" s="83"/>
      <c r="O109" s="1"/>
      <c r="P109" s="1"/>
      <c r="Q109" s="1"/>
    </row>
    <row r="110" spans="1:17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t="36.75">
      <c r="A111" s="51" t="s">
        <v>62</v>
      </c>
      <c r="B111" s="12"/>
      <c r="C111" s="13"/>
      <c r="D111" s="14"/>
      <c r="E111" s="6" t="s">
        <v>362</v>
      </c>
      <c r="F111" s="14">
        <v>11.25</v>
      </c>
      <c r="G111" s="14">
        <v>5456</v>
      </c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24.75" hidden="1">
      <c r="A112" s="51" t="s">
        <v>63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36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72.75" hidden="1">
      <c r="A114" s="51" t="s">
        <v>65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5456</v>
      </c>
      <c r="H116" s="79"/>
      <c r="I116" s="79"/>
      <c r="J116" s="79">
        <f>SUM(J111:J115)</f>
        <v>0</v>
      </c>
      <c r="K116" s="79"/>
      <c r="L116" s="79"/>
      <c r="M116" s="79">
        <f>SUM(M111:M115)</f>
        <v>0</v>
      </c>
      <c r="N116" s="83"/>
      <c r="O116" s="1"/>
      <c r="P116" s="1"/>
      <c r="Q116" s="1"/>
    </row>
    <row r="117" spans="1:17" hidden="1">
      <c r="A117" s="123" t="s">
        <v>77</v>
      </c>
      <c r="B117" s="124"/>
      <c r="C117" s="125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</row>
    <row r="118" spans="1:17" ht="84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t="24.75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23" t="s">
        <v>28</v>
      </c>
      <c r="B120" s="124"/>
      <c r="C120" s="125"/>
      <c r="D120" s="126">
        <f>SUM(D118:D119)</f>
        <v>0</v>
      </c>
      <c r="E120" s="126"/>
      <c r="F120" s="126"/>
      <c r="G120" s="126">
        <f>SUM(G118:G119)</f>
        <v>0</v>
      </c>
      <c r="H120" s="126"/>
      <c r="I120" s="126"/>
      <c r="J120" s="126">
        <f>SUM(J118:J119)</f>
        <v>0</v>
      </c>
      <c r="K120" s="126"/>
      <c r="L120" s="126"/>
      <c r="M120" s="126">
        <f>SUM(M118:M119)</f>
        <v>0</v>
      </c>
      <c r="N120" s="83"/>
      <c r="O120" s="1"/>
      <c r="P120" s="1"/>
      <c r="Q120" s="1"/>
    </row>
    <row r="121" spans="1:17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48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>
      <c r="A123" s="15" t="s">
        <v>360</v>
      </c>
      <c r="B123" s="12"/>
      <c r="C123" s="13"/>
      <c r="D123" s="14"/>
      <c r="E123" s="14"/>
      <c r="F123" s="14"/>
      <c r="G123" s="14"/>
      <c r="H123" s="14"/>
      <c r="I123" s="14">
        <v>150</v>
      </c>
      <c r="J123" s="14">
        <v>150000</v>
      </c>
      <c r="K123" s="14"/>
      <c r="L123" s="14"/>
      <c r="M123" s="14"/>
      <c r="N123" s="1"/>
      <c r="O123" s="1"/>
      <c r="P123" s="1"/>
      <c r="Q123" s="1"/>
    </row>
    <row r="124" spans="1:17" ht="60.75" hidden="1">
      <c r="A124" s="15" t="s">
        <v>69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t="24.75">
      <c r="A125" s="15" t="s">
        <v>417</v>
      </c>
      <c r="B125" s="12"/>
      <c r="C125" s="13"/>
      <c r="D125" s="14"/>
      <c r="E125" s="14"/>
      <c r="F125" s="14"/>
      <c r="G125" s="14"/>
      <c r="H125" s="14"/>
      <c r="I125" s="14">
        <v>20</v>
      </c>
      <c r="J125" s="14">
        <v>9600</v>
      </c>
      <c r="K125" s="14"/>
      <c r="L125" s="14"/>
      <c r="M125" s="14"/>
      <c r="N125" s="1"/>
      <c r="O125" s="1"/>
      <c r="P125" s="1"/>
      <c r="Q125" s="1"/>
    </row>
    <row r="126" spans="1:17" ht="36.75" hidden="1">
      <c r="A126" s="15" t="s">
        <v>71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352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0</v>
      </c>
      <c r="H128" s="122"/>
      <c r="I128" s="122"/>
      <c r="J128" s="122">
        <f>SUM(J122:J127)</f>
        <v>159600</v>
      </c>
      <c r="K128" s="122"/>
      <c r="L128" s="122"/>
      <c r="M128" s="122">
        <f>SUM(M122:M127)</f>
        <v>0</v>
      </c>
      <c r="N128" s="83"/>
      <c r="O128" s="1"/>
      <c r="P128" s="1"/>
      <c r="Q128" s="1"/>
    </row>
    <row r="129" spans="1:17" hidden="1">
      <c r="A129" s="61" t="s">
        <v>42</v>
      </c>
      <c r="B129" s="48"/>
      <c r="C129" s="49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1" t="s">
        <v>28</v>
      </c>
      <c r="B133" s="53"/>
      <c r="C133" s="54"/>
      <c r="D133" s="55">
        <f>SUM(D130:D132)</f>
        <v>0</v>
      </c>
      <c r="E133" s="55"/>
      <c r="F133" s="55"/>
      <c r="G133" s="55">
        <f>SUM(G130:G132)</f>
        <v>0</v>
      </c>
      <c r="H133" s="55"/>
      <c r="I133" s="55"/>
      <c r="J133" s="55">
        <f>SUM(J130:J132)</f>
        <v>0</v>
      </c>
      <c r="K133" s="55"/>
      <c r="L133" s="55"/>
      <c r="M133" s="55">
        <f>SUM(M130:M132)</f>
        <v>0</v>
      </c>
      <c r="N133" s="83"/>
      <c r="O133" s="1"/>
      <c r="P133" s="1"/>
      <c r="Q133" s="1"/>
    </row>
    <row r="134" spans="1:17" hidden="1">
      <c r="A134" s="47" t="s">
        <v>43</v>
      </c>
      <c r="B134" s="48"/>
      <c r="C134" s="49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1"/>
      <c r="O134" s="1"/>
      <c r="P134" s="1"/>
      <c r="Q134" s="1"/>
    </row>
    <row r="135" spans="1:17" ht="24.75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48.75" hidden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72.75" hidden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96.75" hidden="1">
      <c r="A142" s="15" t="s">
        <v>76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56" t="s">
        <v>28</v>
      </c>
      <c r="B143" s="57"/>
      <c r="C143" s="58"/>
      <c r="D143" s="59">
        <f>SUM(D135:D142)</f>
        <v>0</v>
      </c>
      <c r="E143" s="59"/>
      <c r="F143" s="59"/>
      <c r="G143" s="59">
        <f>SUM(G135:G142)</f>
        <v>0</v>
      </c>
      <c r="H143" s="59"/>
      <c r="I143" s="59"/>
      <c r="J143" s="59">
        <f>SUM(J135:J142)</f>
        <v>0</v>
      </c>
      <c r="K143" s="59"/>
      <c r="L143" s="59"/>
      <c r="M143" s="59">
        <f>SUM(M135:M142)</f>
        <v>0</v>
      </c>
      <c r="N143" s="83"/>
      <c r="O143" s="1"/>
      <c r="P143" s="1"/>
      <c r="Q143" s="1"/>
    </row>
    <row r="144" spans="1:17" ht="24.75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 hidden="1">
      <c r="A145" s="15" t="s">
        <v>49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>
      <c r="A148" s="15" t="s">
        <v>52</v>
      </c>
      <c r="B148" s="12"/>
      <c r="C148" s="13"/>
      <c r="D148" s="14"/>
      <c r="E148" s="14" t="s">
        <v>201</v>
      </c>
      <c r="F148" s="14">
        <v>24</v>
      </c>
      <c r="G148" s="14">
        <v>11040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72.75" hidden="1">
      <c r="A149" s="15" t="s">
        <v>79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 hidden="1">
      <c r="A151" s="15" t="s">
        <v>81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 hidden="1">
      <c r="A152" s="15" t="s">
        <v>82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>
      <c r="A153" s="17" t="s">
        <v>28</v>
      </c>
      <c r="B153" s="63"/>
      <c r="C153" s="64"/>
      <c r="D153" s="80">
        <f>SUM(D145:D152)</f>
        <v>0</v>
      </c>
      <c r="E153" s="65"/>
      <c r="F153" s="65"/>
      <c r="G153" s="80">
        <f>SUM(G145:G152)</f>
        <v>11040</v>
      </c>
      <c r="H153" s="65"/>
      <c r="I153" s="65"/>
      <c r="J153" s="80">
        <f>SUM(J145:J152)</f>
        <v>0</v>
      </c>
      <c r="K153" s="65"/>
      <c r="L153" s="65"/>
      <c r="M153" s="80">
        <f>SUM(M145:M152)</f>
        <v>0</v>
      </c>
      <c r="N153" s="83"/>
      <c r="O153" s="1"/>
      <c r="P153" s="1"/>
      <c r="Q153" s="1"/>
    </row>
    <row r="154" spans="1:17" ht="24.75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24.75">
      <c r="A155" s="67" t="s">
        <v>59</v>
      </c>
      <c r="B155" s="284">
        <f>D153+D143+D133+D128+D120+D116+D109+D96+D72+D47</f>
        <v>40337</v>
      </c>
      <c r="C155" s="285"/>
      <c r="D155" s="286"/>
      <c r="E155" s="284">
        <f>G153+G143+G133+G128+G120+G116+G109+G96+G72+G47</f>
        <v>90108</v>
      </c>
      <c r="F155" s="285"/>
      <c r="G155" s="286"/>
      <c r="H155" s="284">
        <f>J153+J143+J133+J128+J120+J116+J109+J96+J72+J47</f>
        <v>159600</v>
      </c>
      <c r="I155" s="285"/>
      <c r="J155" s="286"/>
      <c r="K155" s="284">
        <f>M153+M143+M133+M128+M120+M116+M109+M96+M72+M47</f>
        <v>0</v>
      </c>
      <c r="L155" s="285"/>
      <c r="M155" s="286"/>
      <c r="N155" s="83"/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290045</v>
      </c>
      <c r="N156" s="83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38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8">
    <filterColumn colId="0"/>
    <filterColumn colId="13"/>
  </autoFilter>
  <mergeCells count="27">
    <mergeCell ref="B155:D155"/>
    <mergeCell ref="E155:G155"/>
    <mergeCell ref="H155:J155"/>
    <mergeCell ref="K155:M155"/>
    <mergeCell ref="B156:K15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Q169"/>
  <sheetViews>
    <sheetView tabSelected="1" topLeftCell="A10" workbookViewId="0">
      <selection activeCell="P96" sqref="P96"/>
    </sheetView>
  </sheetViews>
  <sheetFormatPr defaultRowHeight="15"/>
  <cols>
    <col min="1" max="1" width="29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8554687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125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218</v>
      </c>
      <c r="B5" s="277"/>
      <c r="C5" s="277"/>
      <c r="D5" s="277"/>
      <c r="E5" s="277"/>
      <c r="F5" s="277"/>
      <c r="G5" s="90">
        <v>493.2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270</v>
      </c>
      <c r="B6" s="277"/>
      <c r="C6" s="277"/>
      <c r="D6" s="277"/>
      <c r="E6" s="277"/>
      <c r="F6" s="277"/>
      <c r="G6" s="90" t="s">
        <v>485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271</v>
      </c>
      <c r="B7" s="277"/>
      <c r="C7" s="277"/>
      <c r="D7" s="277"/>
      <c r="E7" s="277"/>
      <c r="F7" s="277"/>
      <c r="G7" s="95" t="s">
        <v>272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1970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-490275.43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(3635.6+1095.9)*G10*H10</f>
        <v>261178.8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M155</f>
        <v>48102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-277198.63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 t="s">
        <v>124</v>
      </c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t="14.25" customHeight="1">
      <c r="A25" s="16" t="s">
        <v>10</v>
      </c>
      <c r="B25" s="12" t="s">
        <v>178</v>
      </c>
      <c r="C25" s="13">
        <v>16</v>
      </c>
      <c r="D25" s="14">
        <v>15360</v>
      </c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571</v>
      </c>
      <c r="C28" s="13">
        <v>10</v>
      </c>
      <c r="D28" s="14">
        <f>570*C28</f>
        <v>5700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659</v>
      </c>
      <c r="C36" s="13">
        <v>16</v>
      </c>
      <c r="D36" s="14">
        <v>5328</v>
      </c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 t="s">
        <v>178</v>
      </c>
      <c r="C37" s="13">
        <v>15</v>
      </c>
      <c r="D37" s="14">
        <v>3900</v>
      </c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>
      <c r="A40" s="15" t="s">
        <v>25</v>
      </c>
      <c r="B40" s="14" t="s">
        <v>187</v>
      </c>
      <c r="C40" s="14">
        <v>1</v>
      </c>
      <c r="D40" s="14">
        <v>4000</v>
      </c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571</v>
      </c>
      <c r="C44" s="13">
        <v>21</v>
      </c>
      <c r="D44" s="14">
        <v>1844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36132</v>
      </c>
      <c r="E45" s="20"/>
      <c r="F45" s="20"/>
      <c r="G45" s="20">
        <f>SUM(G20:G44)</f>
        <v>0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 hidden="1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 hidden="1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 hidden="1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 hidden="1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15" t="s">
        <v>6</v>
      </c>
      <c r="B97" s="12"/>
      <c r="C97" s="13"/>
      <c r="D97" s="14"/>
      <c r="E97" s="14"/>
      <c r="F97" s="14"/>
      <c r="G97" s="14"/>
      <c r="H97" s="14" t="s">
        <v>386</v>
      </c>
      <c r="I97" s="14">
        <v>2</v>
      </c>
      <c r="J97" s="14">
        <v>1880</v>
      </c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1880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idden="1">
      <c r="A109" s="51" t="s">
        <v>62</v>
      </c>
      <c r="B109" s="12"/>
      <c r="C109" s="13"/>
      <c r="D109" s="14"/>
      <c r="E109" s="14"/>
      <c r="F109" s="14"/>
      <c r="G109" s="14"/>
      <c r="H109" s="6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24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24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48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 hidden="1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24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24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68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>
      <c r="A135" s="15" t="s">
        <v>387</v>
      </c>
      <c r="B135" s="12"/>
      <c r="C135" s="13"/>
      <c r="D135" s="14"/>
      <c r="E135" s="14"/>
      <c r="F135" s="14"/>
      <c r="G135" s="14"/>
      <c r="H135" s="14" t="s">
        <v>187</v>
      </c>
      <c r="I135" s="14">
        <v>1</v>
      </c>
      <c r="J135" s="14">
        <v>7860</v>
      </c>
      <c r="K135" s="14"/>
      <c r="L135" s="14"/>
      <c r="M135" s="14"/>
      <c r="N135" s="1"/>
      <c r="O135" s="1"/>
      <c r="P135" s="1"/>
      <c r="Q135" s="1"/>
    </row>
    <row r="136" spans="1:17" ht="24.75" hidden="1">
      <c r="A136" s="15" t="s">
        <v>72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24.75" hidden="1">
      <c r="A137" s="15" t="s">
        <v>73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36.75" hidden="1">
      <c r="A138" s="15" t="s">
        <v>74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36.75" hidden="1">
      <c r="A139" s="15" t="s">
        <v>75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5" t="s">
        <v>46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60.75" hidden="1">
      <c r="A141" s="15" t="s">
        <v>76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>
      <c r="A142" s="127" t="s">
        <v>28</v>
      </c>
      <c r="B142" s="131"/>
      <c r="C142" s="132"/>
      <c r="D142" s="133">
        <f>SUM(D133:D141)</f>
        <v>0</v>
      </c>
      <c r="E142" s="133"/>
      <c r="F142" s="133"/>
      <c r="G142" s="133">
        <f>SUM(G133:G141)</f>
        <v>0</v>
      </c>
      <c r="H142" s="133"/>
      <c r="I142" s="133"/>
      <c r="J142" s="133">
        <f>SUM(J133:J141)</f>
        <v>7860</v>
      </c>
      <c r="K142" s="133"/>
      <c r="L142" s="133"/>
      <c r="M142" s="133">
        <f>SUM(M133:M141)</f>
        <v>0</v>
      </c>
      <c r="N142" s="83" t="s">
        <v>207</v>
      </c>
      <c r="O142" s="1"/>
      <c r="P142" s="1"/>
      <c r="Q142" s="1"/>
    </row>
    <row r="143" spans="1:17">
      <c r="A143" s="62" t="s">
        <v>48</v>
      </c>
      <c r="B143" s="63"/>
      <c r="C143" s="64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1"/>
      <c r="O143" s="1"/>
      <c r="P143" s="1"/>
      <c r="Q143" s="1"/>
    </row>
    <row r="144" spans="1:17" hidden="1">
      <c r="A144" s="15" t="s">
        <v>49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idden="1">
      <c r="A145" s="15" t="s">
        <v>50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idden="1">
      <c r="A146" s="15" t="s">
        <v>51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idden="1">
      <c r="A147" s="15" t="s">
        <v>52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36.75" hidden="1">
      <c r="A148" s="15" t="s">
        <v>79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24.75" hidden="1">
      <c r="A149" s="15" t="s">
        <v>80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60.75" hidden="1">
      <c r="A150" s="15" t="s">
        <v>81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24" customHeight="1">
      <c r="A151" s="15" t="s">
        <v>82</v>
      </c>
      <c r="B151" s="12"/>
      <c r="C151" s="13"/>
      <c r="D151" s="14"/>
      <c r="E151" s="6" t="s">
        <v>388</v>
      </c>
      <c r="F151" s="14">
        <v>2</v>
      </c>
      <c r="G151" s="14">
        <v>2230</v>
      </c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>
      <c r="A152" s="17" t="s">
        <v>28</v>
      </c>
      <c r="B152" s="63"/>
      <c r="C152" s="64"/>
      <c r="D152" s="80">
        <f>SUM(D144:D151)</f>
        <v>0</v>
      </c>
      <c r="E152" s="65"/>
      <c r="F152" s="65"/>
      <c r="G152" s="80">
        <f>SUM(G144:G151)</f>
        <v>2230</v>
      </c>
      <c r="H152" s="65"/>
      <c r="I152" s="65"/>
      <c r="J152" s="80">
        <f>SUM(J144:J151)</f>
        <v>0</v>
      </c>
      <c r="K152" s="65"/>
      <c r="L152" s="65"/>
      <c r="M152" s="80">
        <f>SUM(M144:M151)</f>
        <v>0</v>
      </c>
      <c r="N152" s="83" t="s">
        <v>207</v>
      </c>
      <c r="O152" s="1"/>
      <c r="P152" s="1"/>
      <c r="Q152" s="1"/>
    </row>
    <row r="153" spans="1:17" ht="24.75" customHeight="1">
      <c r="A153" s="66" t="s">
        <v>58</v>
      </c>
      <c r="B153" s="287" t="s">
        <v>84</v>
      </c>
      <c r="C153" s="288"/>
      <c r="D153" s="289"/>
      <c r="E153" s="281" t="s">
        <v>85</v>
      </c>
      <c r="F153" s="282"/>
      <c r="G153" s="283"/>
      <c r="H153" s="281" t="s">
        <v>86</v>
      </c>
      <c r="I153" s="282"/>
      <c r="J153" s="283"/>
      <c r="K153" s="281" t="s">
        <v>87</v>
      </c>
      <c r="L153" s="282"/>
      <c r="M153" s="283"/>
      <c r="N153" s="1"/>
      <c r="O153" s="1"/>
      <c r="P153" s="1"/>
      <c r="Q153" s="1"/>
    </row>
    <row r="154" spans="1:17">
      <c r="A154" s="67" t="s">
        <v>59</v>
      </c>
      <c r="B154" s="284">
        <f>D152+D142+D131+D126+D118+D114+D107+D94+D70+D45</f>
        <v>36132</v>
      </c>
      <c r="C154" s="285"/>
      <c r="D154" s="286"/>
      <c r="E154" s="284">
        <f>G152+G142+G131+G126+G118+G114+G107+G94+G70+G45</f>
        <v>2230</v>
      </c>
      <c r="F154" s="285"/>
      <c r="G154" s="286"/>
      <c r="H154" s="284">
        <f>J152+J142+J131+J126+J118+J114+J107+J94+J70+J45</f>
        <v>9740</v>
      </c>
      <c r="I154" s="285"/>
      <c r="J154" s="286"/>
      <c r="K154" s="284">
        <f>M152+M142+M131+M126+M118+M114+M107+M94+M70+M45</f>
        <v>0</v>
      </c>
      <c r="L154" s="285"/>
      <c r="M154" s="286"/>
      <c r="N154" s="83" t="s">
        <v>207</v>
      </c>
      <c r="O154" s="1"/>
      <c r="P154" s="1"/>
      <c r="Q154" s="1"/>
    </row>
    <row r="155" spans="1:17" ht="15.75" thickBot="1">
      <c r="A155" s="41" t="s">
        <v>60</v>
      </c>
      <c r="B155" s="278"/>
      <c r="C155" s="279"/>
      <c r="D155" s="279"/>
      <c r="E155" s="279"/>
      <c r="F155" s="279"/>
      <c r="G155" s="279"/>
      <c r="H155" s="279"/>
      <c r="I155" s="279"/>
      <c r="J155" s="279"/>
      <c r="K155" s="280"/>
      <c r="L155" s="76"/>
      <c r="M155" s="85">
        <f>K154+H154+E154+B154</f>
        <v>48102</v>
      </c>
      <c r="N155" s="83" t="s">
        <v>207</v>
      </c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75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</sheetData>
  <autoFilter ref="A16:O157">
    <filterColumn colId="0"/>
    <filterColumn colId="13"/>
  </autoFilter>
  <mergeCells count="27">
    <mergeCell ref="B154:D154"/>
    <mergeCell ref="E154:G154"/>
    <mergeCell ref="H154:J154"/>
    <mergeCell ref="K154:M154"/>
    <mergeCell ref="B155:K155"/>
    <mergeCell ref="B153:D153"/>
    <mergeCell ref="E153:G153"/>
    <mergeCell ref="H153:J153"/>
    <mergeCell ref="K153:M153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" right="0" top="0.15748031496062992" bottom="0" header="0.31496062992125984" footer="0"/>
  <pageSetup paperSize="9" scale="8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G155" sqref="G15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174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275</v>
      </c>
      <c r="B5" s="277"/>
      <c r="C5" s="277"/>
      <c r="D5" s="277"/>
      <c r="E5" s="277"/>
      <c r="F5" s="277"/>
      <c r="G5" s="90">
        <v>1691.7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269</v>
      </c>
      <c r="B6" s="277"/>
      <c r="C6" s="277"/>
      <c r="D6" s="277"/>
      <c r="E6" s="277"/>
      <c r="F6" s="277"/>
      <c r="G6" s="100">
        <v>3814.6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274</v>
      </c>
      <c r="B7" s="277"/>
      <c r="C7" s="277"/>
      <c r="D7" s="277"/>
      <c r="E7" s="277"/>
      <c r="F7" s="277"/>
      <c r="G7" s="90" t="s">
        <v>273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1972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-663437.71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210565.91999999998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5880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-458751.79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/>
      <c r="C95" s="13"/>
      <c r="D95" s="14"/>
      <c r="E95" s="14"/>
      <c r="F95" s="14"/>
      <c r="G95" s="14"/>
      <c r="H95" s="14" t="s">
        <v>190</v>
      </c>
      <c r="I95" s="14">
        <v>2</v>
      </c>
      <c r="J95" s="14">
        <v>1880</v>
      </c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1880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 t="s">
        <v>389</v>
      </c>
      <c r="F108" s="14">
        <v>10</v>
      </c>
      <c r="G108" s="14">
        <v>4000</v>
      </c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4000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352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4000</v>
      </c>
      <c r="F151" s="285"/>
      <c r="G151" s="286"/>
      <c r="H151" s="284">
        <f>J149+J139+J129+J124+J116+J112+J105+J92+J68+J43</f>
        <v>1880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5880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75" t="s">
        <v>401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8:F8"/>
    <mergeCell ref="A9:F9"/>
    <mergeCell ref="A1:M1"/>
    <mergeCell ref="A2:M2"/>
    <mergeCell ref="A4:F4"/>
    <mergeCell ref="A5:F5"/>
    <mergeCell ref="A6:F6"/>
    <mergeCell ref="A7:F7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B151:D151"/>
    <mergeCell ref="E151:G151"/>
    <mergeCell ref="H151:J151"/>
    <mergeCell ref="K151:M151"/>
    <mergeCell ref="B152:K152"/>
    <mergeCell ref="A10:F10"/>
    <mergeCell ref="A11:F11"/>
    <mergeCell ref="A12:F12"/>
    <mergeCell ref="A13:F13"/>
    <mergeCell ref="A14:F14"/>
  </mergeCells>
  <pageMargins left="0.59055118110236227" right="0.15748031496062992" top="0.15748031496062992" bottom="0.15748031496062992" header="0.15748031496062992" footer="0.31496062992125984"/>
  <pageSetup paperSize="9" scale="9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Q167"/>
  <sheetViews>
    <sheetView workbookViewId="0">
      <selection activeCell="D161" sqref="D161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324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277</v>
      </c>
      <c r="B5" s="277"/>
      <c r="C5" s="277"/>
      <c r="D5" s="277"/>
      <c r="E5" s="277"/>
      <c r="F5" s="277"/>
      <c r="G5" s="90">
        <v>1440.9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269</v>
      </c>
      <c r="B6" s="277"/>
      <c r="C6" s="277"/>
      <c r="D6" s="277"/>
      <c r="E6" s="277"/>
      <c r="F6" s="277"/>
      <c r="G6" s="100">
        <v>1501.8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276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-114915.85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82899.359999999986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M153</f>
        <v>80000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-112016.49000000002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94" t="s">
        <v>343</v>
      </c>
      <c r="B15" s="294"/>
      <c r="C15" s="294"/>
      <c r="D15" s="294"/>
      <c r="E15" s="294"/>
      <c r="F15" s="294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10"/>
      <c r="B16" s="110"/>
      <c r="C16" s="110"/>
      <c r="D16" s="110"/>
      <c r="E16" s="110"/>
      <c r="F16" s="110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>
      <c r="A18" s="271" t="s">
        <v>1</v>
      </c>
      <c r="B18" s="273" t="s">
        <v>54</v>
      </c>
      <c r="C18" s="274"/>
      <c r="D18" s="275"/>
      <c r="E18" s="276" t="s">
        <v>55</v>
      </c>
      <c r="F18" s="274"/>
      <c r="G18" s="275"/>
      <c r="H18" s="276" t="s">
        <v>56</v>
      </c>
      <c r="I18" s="274"/>
      <c r="J18" s="275"/>
      <c r="K18" s="276" t="s">
        <v>57</v>
      </c>
      <c r="L18" s="274"/>
      <c r="M18" s="275"/>
      <c r="N18" s="1"/>
      <c r="O18" s="1"/>
      <c r="P18" s="1"/>
      <c r="Q18" s="1"/>
    </row>
    <row r="19" spans="1:17" ht="24.75">
      <c r="A19" s="272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207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207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207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90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207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47" t="s">
        <v>28</v>
      </c>
      <c r="B113" s="113"/>
      <c r="C113" s="114"/>
      <c r="D113" s="79">
        <f>SUM(D108:D112)</f>
        <v>0</v>
      </c>
      <c r="E113" s="79"/>
      <c r="F113" s="79"/>
      <c r="G113" s="79">
        <f>SUM(G108:G112)</f>
        <v>0</v>
      </c>
      <c r="H113" s="79"/>
      <c r="I113" s="79"/>
      <c r="J113" s="79">
        <f>SUM(J108:J112)</f>
        <v>0</v>
      </c>
      <c r="K113" s="79"/>
      <c r="L113" s="79"/>
      <c r="M113" s="79">
        <f>SUM(M108:M112)</f>
        <v>0</v>
      </c>
      <c r="N113" s="83" t="s">
        <v>207</v>
      </c>
      <c r="O113" s="1"/>
      <c r="P113" s="1"/>
      <c r="Q113" s="1"/>
    </row>
    <row r="114" spans="1:17" hidden="1">
      <c r="A114" s="123" t="s">
        <v>77</v>
      </c>
      <c r="B114" s="124"/>
      <c r="C114" s="125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123" t="s">
        <v>28</v>
      </c>
      <c r="B117" s="124"/>
      <c r="C117" s="125"/>
      <c r="D117" s="126">
        <f>SUM(D115:D116)</f>
        <v>0</v>
      </c>
      <c r="E117" s="126"/>
      <c r="F117" s="126"/>
      <c r="G117" s="126">
        <f>SUM(G115:G116)</f>
        <v>0</v>
      </c>
      <c r="H117" s="126"/>
      <c r="I117" s="126"/>
      <c r="J117" s="126">
        <f>SUM(J115:J116)</f>
        <v>0</v>
      </c>
      <c r="K117" s="126"/>
      <c r="L117" s="126"/>
      <c r="M117" s="126">
        <f>SUM(M115:M116)</f>
        <v>0</v>
      </c>
      <c r="N117" s="83" t="s">
        <v>207</v>
      </c>
      <c r="O117" s="1"/>
      <c r="P117" s="1"/>
      <c r="Q117" s="1"/>
    </row>
    <row r="118" spans="1:17" hidden="1">
      <c r="A118" s="115" t="s">
        <v>41</v>
      </c>
      <c r="B118" s="116"/>
      <c r="C118" s="117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19" t="s">
        <v>28</v>
      </c>
      <c r="B125" s="120"/>
      <c r="C125" s="121"/>
      <c r="D125" s="122">
        <f>SUM(D119:D124)</f>
        <v>0</v>
      </c>
      <c r="E125" s="122"/>
      <c r="F125" s="122"/>
      <c r="G125" s="122">
        <f>SUM(G119:G124)</f>
        <v>0</v>
      </c>
      <c r="H125" s="122"/>
      <c r="I125" s="122"/>
      <c r="J125" s="122">
        <f>SUM(J119:J124)</f>
        <v>0</v>
      </c>
      <c r="K125" s="122"/>
      <c r="L125" s="122"/>
      <c r="M125" s="122">
        <f>SUM(M119:M124)</f>
        <v>0</v>
      </c>
      <c r="N125" s="83" t="s">
        <v>207</v>
      </c>
      <c r="O125" s="1"/>
      <c r="P125" s="1"/>
      <c r="Q125" s="1"/>
    </row>
    <row r="126" spans="1:17">
      <c r="A126" s="149" t="s">
        <v>42</v>
      </c>
      <c r="B126" s="150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"/>
      <c r="O126" s="1"/>
      <c r="P126" s="1"/>
      <c r="Q126" s="1"/>
    </row>
    <row r="127" spans="1:17" ht="24.75">
      <c r="A127" s="15" t="s">
        <v>420</v>
      </c>
      <c r="B127" s="73"/>
      <c r="C127" s="13"/>
      <c r="D127" s="14"/>
      <c r="E127" s="6" t="s">
        <v>465</v>
      </c>
      <c r="F127" s="14">
        <v>4</v>
      </c>
      <c r="G127" s="14">
        <v>80000</v>
      </c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>
      <c r="A130" s="153" t="s">
        <v>28</v>
      </c>
      <c r="B130" s="148"/>
      <c r="C130" s="154"/>
      <c r="D130" s="155">
        <f>SUM(D127:D129)</f>
        <v>0</v>
      </c>
      <c r="E130" s="155"/>
      <c r="F130" s="155"/>
      <c r="G130" s="155">
        <f>SUM(G127:G129)</f>
        <v>80000</v>
      </c>
      <c r="H130" s="155"/>
      <c r="I130" s="155"/>
      <c r="J130" s="155">
        <f>SUM(J127:J129)</f>
        <v>0</v>
      </c>
      <c r="K130" s="155"/>
      <c r="L130" s="155"/>
      <c r="M130" s="155">
        <f>SUM(M127:M129)</f>
        <v>0</v>
      </c>
      <c r="N130" s="83" t="s">
        <v>207</v>
      </c>
      <c r="O130" s="1"/>
      <c r="P130" s="1"/>
      <c r="Q130" s="1"/>
    </row>
    <row r="131" spans="1:17" hidden="1">
      <c r="A131" s="127" t="s">
        <v>43</v>
      </c>
      <c r="B131" s="128"/>
      <c r="C131" s="129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27" t="s">
        <v>28</v>
      </c>
      <c r="B140" s="131"/>
      <c r="C140" s="132"/>
      <c r="D140" s="133">
        <f>SUM(D132:D139)</f>
        <v>0</v>
      </c>
      <c r="E140" s="133"/>
      <c r="F140" s="133"/>
      <c r="G140" s="133">
        <f>SUM(G132:G139)</f>
        <v>0</v>
      </c>
      <c r="H140" s="133"/>
      <c r="I140" s="133"/>
      <c r="J140" s="133">
        <f>SUM(J132:J139)</f>
        <v>0</v>
      </c>
      <c r="K140" s="133"/>
      <c r="L140" s="133"/>
      <c r="M140" s="133">
        <f>SUM(M132:M139)</f>
        <v>0</v>
      </c>
      <c r="N140" s="83" t="s">
        <v>207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207</v>
      </c>
      <c r="O150" s="1"/>
      <c r="P150" s="1"/>
      <c r="Q150" s="1"/>
    </row>
    <row r="151" spans="1:17" ht="24.75" customHeight="1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  <c r="N151" s="1"/>
      <c r="O151" s="1"/>
      <c r="P151" s="1"/>
      <c r="Q151" s="1"/>
    </row>
    <row r="152" spans="1:17" ht="24.75">
      <c r="A152" s="67" t="s">
        <v>59</v>
      </c>
      <c r="B152" s="284">
        <f>D150+D140+D130+D125+D117+D113+D106+D93+D69+D44</f>
        <v>0</v>
      </c>
      <c r="C152" s="285"/>
      <c r="D152" s="286"/>
      <c r="E152" s="284">
        <f>G150+G140+G130+G125+G117+G113+G106+G93+G69+G44</f>
        <v>80000</v>
      </c>
      <c r="F152" s="285"/>
      <c r="G152" s="286"/>
      <c r="H152" s="284">
        <f>J150+J140+J130+J125+J117+J113+J106+J93+J69+J44</f>
        <v>0</v>
      </c>
      <c r="I152" s="285"/>
      <c r="J152" s="286"/>
      <c r="K152" s="284">
        <f>M150+M140+M130+M125+M117+M113+M106+M93+M69+M44</f>
        <v>0</v>
      </c>
      <c r="L152" s="285"/>
      <c r="M152" s="286"/>
      <c r="N152" s="83" t="s">
        <v>207</v>
      </c>
      <c r="O152" s="1"/>
      <c r="P152" s="1"/>
      <c r="Q152" s="1"/>
    </row>
    <row r="153" spans="1:17" ht="15.75" thickBot="1">
      <c r="A153" s="41" t="s">
        <v>60</v>
      </c>
      <c r="B153" s="278"/>
      <c r="C153" s="279"/>
      <c r="D153" s="279"/>
      <c r="E153" s="279"/>
      <c r="F153" s="279"/>
      <c r="G153" s="279"/>
      <c r="H153" s="279"/>
      <c r="I153" s="279"/>
      <c r="J153" s="279"/>
      <c r="K153" s="280"/>
      <c r="L153" s="76"/>
      <c r="M153" s="85">
        <f>K152+H152+E152+B152</f>
        <v>80000</v>
      </c>
      <c r="N153" s="83" t="s">
        <v>207</v>
      </c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75" t="s">
        <v>401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8">
    <mergeCell ref="B152:D152"/>
    <mergeCell ref="E152:G152"/>
    <mergeCell ref="H152:J152"/>
    <mergeCell ref="K152:M152"/>
    <mergeCell ref="B153:K15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Q167"/>
  <sheetViews>
    <sheetView topLeftCell="A106" workbookViewId="0">
      <selection activeCell="J120" sqref="J120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127</v>
      </c>
      <c r="B4" s="277"/>
      <c r="C4" s="277"/>
      <c r="D4" s="277"/>
      <c r="E4" s="277"/>
      <c r="F4" s="78"/>
      <c r="G4" s="90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218</v>
      </c>
      <c r="B5" s="277"/>
      <c r="C5" s="277"/>
      <c r="D5" s="277"/>
      <c r="E5" s="277"/>
      <c r="F5" s="277"/>
      <c r="G5" s="90">
        <v>1826.6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5356.4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216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1976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-118427.61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0">
        <f>G6*G10*H10</f>
        <v>295673.27999999991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0">
        <f>M153</f>
        <v>408551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0">
        <f>G12+G9-G13</f>
        <v>-231305.33000000007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0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 t="s">
        <v>178</v>
      </c>
      <c r="F23" s="14">
        <v>8</v>
      </c>
      <c r="G23" s="14">
        <v>9200</v>
      </c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 t="s">
        <v>178</v>
      </c>
      <c r="F25" s="14">
        <v>6</v>
      </c>
      <c r="G25" s="14">
        <v>5940</v>
      </c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15140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 t="s">
        <v>178</v>
      </c>
      <c r="F50" s="14">
        <v>10</v>
      </c>
      <c r="G50" s="14">
        <v>7850</v>
      </c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 t="s">
        <v>178</v>
      </c>
      <c r="F54" s="14">
        <v>6</v>
      </c>
      <c r="G54" s="14">
        <v>2682</v>
      </c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 t="s">
        <v>178</v>
      </c>
      <c r="F61" s="14">
        <v>4</v>
      </c>
      <c r="G61" s="14">
        <v>1332</v>
      </c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11864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5" t="s">
        <v>8</v>
      </c>
      <c r="B73" s="12"/>
      <c r="C73" s="13"/>
      <c r="D73" s="14"/>
      <c r="E73" s="14" t="s">
        <v>178</v>
      </c>
      <c r="F73" s="14">
        <v>6</v>
      </c>
      <c r="G73" s="14">
        <v>5580</v>
      </c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5" t="s">
        <v>14</v>
      </c>
      <c r="B78" s="12"/>
      <c r="C78" s="13"/>
      <c r="D78" s="14"/>
      <c r="E78" s="14" t="s">
        <v>178</v>
      </c>
      <c r="F78" s="14">
        <v>6</v>
      </c>
      <c r="G78" s="14">
        <v>2682</v>
      </c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/>
      <c r="C85" s="13"/>
      <c r="D85" s="14"/>
      <c r="E85" s="14" t="s">
        <v>178</v>
      </c>
      <c r="F85" s="14">
        <v>5</v>
      </c>
      <c r="G85" s="14">
        <v>1665</v>
      </c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9927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 t="s">
        <v>542</v>
      </c>
      <c r="F108" s="14">
        <v>96</v>
      </c>
      <c r="G108" s="14">
        <v>35520</v>
      </c>
      <c r="H108" s="6" t="s">
        <v>198</v>
      </c>
      <c r="I108" s="14">
        <v>70</v>
      </c>
      <c r="J108" s="14">
        <v>25900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35520</v>
      </c>
      <c r="H112" s="79"/>
      <c r="I112" s="79"/>
      <c r="J112" s="79">
        <f>SUM(J107:J111)</f>
        <v>25900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>
      <c r="A119" s="15" t="s">
        <v>67</v>
      </c>
      <c r="B119" s="12"/>
      <c r="C119" s="13"/>
      <c r="D119" s="14"/>
      <c r="E119" s="14"/>
      <c r="F119" s="14">
        <v>200</v>
      </c>
      <c r="G119" s="14">
        <v>200000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>
      <c r="A120" s="15" t="s">
        <v>367</v>
      </c>
      <c r="B120" s="12"/>
      <c r="C120" s="13"/>
      <c r="D120" s="14"/>
      <c r="E120" s="6" t="s">
        <v>202</v>
      </c>
      <c r="F120" s="14">
        <v>150</v>
      </c>
      <c r="G120" s="14">
        <v>22500</v>
      </c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>
      <c r="A121" s="15" t="s">
        <v>70</v>
      </c>
      <c r="B121" s="12"/>
      <c r="C121" s="13"/>
      <c r="D121" s="14"/>
      <c r="E121" s="14"/>
      <c r="F121" s="14">
        <v>30</v>
      </c>
      <c r="G121" s="14">
        <v>14500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352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237000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>
      <c r="A131" s="15" t="s">
        <v>44</v>
      </c>
      <c r="B131" s="12"/>
      <c r="C131" s="13"/>
      <c r="D131" s="14"/>
      <c r="E131" s="14" t="s">
        <v>368</v>
      </c>
      <c r="F131" s="14">
        <v>16</v>
      </c>
      <c r="G131" s="14">
        <v>6000</v>
      </c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t="24.75">
      <c r="A132" s="15" t="s">
        <v>398</v>
      </c>
      <c r="B132" s="12"/>
      <c r="C132" s="13"/>
      <c r="D132" s="14"/>
      <c r="E132" s="14" t="s">
        <v>368</v>
      </c>
      <c r="F132" s="14">
        <v>2</v>
      </c>
      <c r="G132" s="14">
        <v>1790</v>
      </c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24.75">
      <c r="A137" s="15" t="s">
        <v>399</v>
      </c>
      <c r="B137" s="12"/>
      <c r="C137" s="13"/>
      <c r="D137" s="14"/>
      <c r="E137" s="14"/>
      <c r="F137" s="14"/>
      <c r="G137" s="14"/>
      <c r="H137" s="6" t="s">
        <v>400</v>
      </c>
      <c r="I137" s="14">
        <v>40</v>
      </c>
      <c r="J137" s="14">
        <v>6000</v>
      </c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>
      <c r="A140" s="127" t="s">
        <v>28</v>
      </c>
      <c r="B140" s="131"/>
      <c r="C140" s="132"/>
      <c r="D140" s="133">
        <f>SUM(D131:D139)</f>
        <v>0</v>
      </c>
      <c r="E140" s="133"/>
      <c r="F140" s="133"/>
      <c r="G140" s="133">
        <f>SUM(G131:G139)</f>
        <v>7790</v>
      </c>
      <c r="H140" s="133"/>
      <c r="I140" s="133"/>
      <c r="J140" s="133">
        <f>SUM(J131:J139)</f>
        <v>6000</v>
      </c>
      <c r="K140" s="133"/>
      <c r="L140" s="133"/>
      <c r="M140" s="133">
        <f>SUM(M131:M139)</f>
        <v>0</v>
      </c>
      <c r="N140" s="83" t="s">
        <v>207</v>
      </c>
      <c r="O140" s="1"/>
      <c r="P140" s="1"/>
      <c r="Q140" s="1"/>
    </row>
    <row r="141" spans="1:17" ht="24.75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>
      <c r="A145" s="15" t="s">
        <v>599</v>
      </c>
      <c r="B145" s="12" t="s">
        <v>201</v>
      </c>
      <c r="C145" s="13">
        <v>36</v>
      </c>
      <c r="D145" s="14">
        <v>51710</v>
      </c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>
      <c r="A146" s="15" t="s">
        <v>353</v>
      </c>
      <c r="B146" s="12"/>
      <c r="C146" s="13"/>
      <c r="D146" s="14"/>
      <c r="E146" s="14"/>
      <c r="F146" s="13">
        <v>50</v>
      </c>
      <c r="G146" s="14">
        <v>7700</v>
      </c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85"/>
      <c r="I149" s="185"/>
      <c r="J149" s="185"/>
      <c r="K149" s="14"/>
      <c r="L149" s="14"/>
      <c r="M149" s="14"/>
      <c r="N149" s="1"/>
      <c r="O149" s="1"/>
      <c r="P149" s="1"/>
      <c r="Q149" s="1"/>
    </row>
    <row r="150" spans="1:17">
      <c r="A150" s="17" t="s">
        <v>28</v>
      </c>
      <c r="B150" s="63"/>
      <c r="C150" s="64"/>
      <c r="D150" s="80">
        <f>SUM(D142:D149)</f>
        <v>51710</v>
      </c>
      <c r="E150" s="65"/>
      <c r="F150" s="65"/>
      <c r="G150" s="80">
        <f>SUM(G142:G149)</f>
        <v>7700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207</v>
      </c>
      <c r="O150" s="1"/>
      <c r="P150" s="1"/>
      <c r="Q150" s="1"/>
    </row>
    <row r="151" spans="1:17" ht="24.75" customHeight="1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  <c r="N151" s="83"/>
      <c r="O151" s="1"/>
      <c r="P151" s="1"/>
      <c r="Q151" s="1"/>
    </row>
    <row r="152" spans="1:17" ht="24.75">
      <c r="A152" s="67" t="s">
        <v>59</v>
      </c>
      <c r="B152" s="284">
        <f>D150+D140+D129+D124+D116+D112+D105+D92+D68+D43</f>
        <v>51710</v>
      </c>
      <c r="C152" s="285"/>
      <c r="D152" s="286"/>
      <c r="E152" s="284">
        <f>G150+G140+G129+G124+G116+G112+G105+G92+G68+G43</f>
        <v>324941</v>
      </c>
      <c r="F152" s="285"/>
      <c r="G152" s="286"/>
      <c r="H152" s="284">
        <f>J150+J140+J129+J124+J116+J112+J105+J92+J68+J43</f>
        <v>31900</v>
      </c>
      <c r="I152" s="285"/>
      <c r="J152" s="286"/>
      <c r="K152" s="284">
        <f>M150+M140+M129+M124+M116+M112+M105+M92+M68+M43</f>
        <v>0</v>
      </c>
      <c r="L152" s="285"/>
      <c r="M152" s="286"/>
      <c r="N152" s="83" t="s">
        <v>207</v>
      </c>
      <c r="O152" s="1"/>
      <c r="P152" s="1"/>
      <c r="Q152" s="1"/>
    </row>
    <row r="153" spans="1:17" ht="15.75" thickBot="1">
      <c r="A153" s="41" t="s">
        <v>60</v>
      </c>
      <c r="B153" s="278"/>
      <c r="C153" s="279"/>
      <c r="D153" s="279"/>
      <c r="E153" s="279"/>
      <c r="F153" s="279"/>
      <c r="G153" s="279"/>
      <c r="H153" s="279"/>
      <c r="I153" s="279"/>
      <c r="J153" s="279"/>
      <c r="K153" s="280"/>
      <c r="L153" s="76"/>
      <c r="M153" s="85">
        <f>K152+H152+E152+B152</f>
        <v>408551</v>
      </c>
      <c r="N153" s="83" t="s">
        <v>207</v>
      </c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73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6:O155">
    <filterColumn colId="13"/>
  </autoFilter>
  <mergeCells count="27">
    <mergeCell ref="A7:F7"/>
    <mergeCell ref="A12:F12"/>
    <mergeCell ref="A1:M1"/>
    <mergeCell ref="A2:M2"/>
    <mergeCell ref="A4:E4"/>
    <mergeCell ref="A5:F5"/>
    <mergeCell ref="A6:F6"/>
    <mergeCell ref="B151:D151"/>
    <mergeCell ref="E151:G151"/>
    <mergeCell ref="H151:J151"/>
    <mergeCell ref="K151:M151"/>
    <mergeCell ref="A17:A18"/>
    <mergeCell ref="B17:D17"/>
    <mergeCell ref="E17:G17"/>
    <mergeCell ref="H17:J17"/>
    <mergeCell ref="K17:M17"/>
    <mergeCell ref="B153:K153"/>
    <mergeCell ref="B152:D152"/>
    <mergeCell ref="E152:G152"/>
    <mergeCell ref="H152:J152"/>
    <mergeCell ref="K152:M152"/>
    <mergeCell ref="A14:F14"/>
    <mergeCell ref="A8:F8"/>
    <mergeCell ref="A9:F9"/>
    <mergeCell ref="A10:F10"/>
    <mergeCell ref="A11:F11"/>
    <mergeCell ref="A13:F13"/>
  </mergeCells>
  <pageMargins left="0.59055118110236227" right="0.39370078740157483" top="0.39370078740157483" bottom="0.39370078740157483" header="0.31496062992125984" footer="0.31496062992125984"/>
  <pageSetup paperSize="9" scale="9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Q171"/>
  <sheetViews>
    <sheetView topLeftCell="A34" workbookViewId="0">
      <selection activeCell="G164" sqref="G16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128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1688.3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269</v>
      </c>
      <c r="B6" s="277"/>
      <c r="C6" s="277"/>
      <c r="D6" s="277"/>
      <c r="E6" s="277"/>
      <c r="F6" s="277"/>
      <c r="G6" s="90">
        <v>1476.6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276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-36521.129999999997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81508.319999999978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M157</f>
        <v>39334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5653.1899999999805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t="14.25" customHeight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t="13.5" customHeight="1">
      <c r="A25" s="16" t="s">
        <v>10</v>
      </c>
      <c r="B25" s="12" t="s">
        <v>358</v>
      </c>
      <c r="C25" s="13">
        <v>1</v>
      </c>
      <c r="D25" s="14">
        <v>1000</v>
      </c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t="0.75" customHeight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t="13.5" hidden="1" customHeight="1">
      <c r="A27" s="15" t="s">
        <v>12</v>
      </c>
      <c r="B27" s="12" t="s">
        <v>358</v>
      </c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 t="s">
        <v>175</v>
      </c>
      <c r="I28" s="14">
        <v>5</v>
      </c>
      <c r="J28" s="14">
        <v>3000</v>
      </c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t="1.5" hidden="1" customHeight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t="16.5" customHeight="1">
      <c r="A34" s="15" t="s">
        <v>19</v>
      </c>
      <c r="B34" s="12" t="s">
        <v>358</v>
      </c>
      <c r="C34" s="13">
        <v>5</v>
      </c>
      <c r="D34" s="14">
        <v>3975</v>
      </c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>
      <c r="A35" s="15" t="s">
        <v>20</v>
      </c>
      <c r="B35" s="12"/>
      <c r="C35" s="13"/>
      <c r="D35" s="14"/>
      <c r="E35" s="14"/>
      <c r="F35" s="14"/>
      <c r="G35" s="14"/>
      <c r="H35" s="14" t="s">
        <v>175</v>
      </c>
      <c r="I35" s="14">
        <v>10</v>
      </c>
      <c r="J35" s="14">
        <v>4950</v>
      </c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66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7" t="s">
        <v>28</v>
      </c>
      <c r="B44" s="18"/>
      <c r="C44" s="19"/>
      <c r="D44" s="20">
        <f>SUM(D20:D42)</f>
        <v>4975</v>
      </c>
      <c r="E44" s="20"/>
      <c r="F44" s="20"/>
      <c r="G44" s="20">
        <f>SUM(G20:G42)</f>
        <v>0</v>
      </c>
      <c r="H44" s="20"/>
      <c r="I44" s="20"/>
      <c r="J44" s="20">
        <f>SUM(J20:J42)</f>
        <v>7950</v>
      </c>
      <c r="K44" s="20"/>
      <c r="L44" s="20"/>
      <c r="M44" s="20">
        <f>SUM(M20:M42)</f>
        <v>0</v>
      </c>
      <c r="N44" s="83" t="s">
        <v>207</v>
      </c>
      <c r="O44" s="1"/>
      <c r="P44" s="1"/>
      <c r="Q44" s="1"/>
    </row>
    <row r="45" spans="1:17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13</v>
      </c>
      <c r="B54" s="12" t="s">
        <v>572</v>
      </c>
      <c r="C54" s="13">
        <v>6</v>
      </c>
      <c r="D54" s="14">
        <f>1424.5-378</f>
        <v>1046.5</v>
      </c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>
      <c r="A69" s="41" t="s">
        <v>503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16" t="s">
        <v>504</v>
      </c>
      <c r="B70" s="12" t="s">
        <v>572</v>
      </c>
      <c r="C70" s="13">
        <v>3</v>
      </c>
      <c r="D70" s="14">
        <v>378</v>
      </c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>
      <c r="A71" s="25" t="s">
        <v>28</v>
      </c>
      <c r="B71" s="26"/>
      <c r="C71" s="27"/>
      <c r="D71" s="28">
        <f>SUM(D46:D70)</f>
        <v>1424.5</v>
      </c>
      <c r="E71" s="28"/>
      <c r="F71" s="28"/>
      <c r="G71" s="28">
        <f>SUM(G46:G70)</f>
        <v>0</v>
      </c>
      <c r="H71" s="28"/>
      <c r="I71" s="28"/>
      <c r="J71" s="28">
        <f>SUM(J46:J70)</f>
        <v>0</v>
      </c>
      <c r="K71" s="28"/>
      <c r="L71" s="28"/>
      <c r="M71" s="28">
        <f>SUM(M46:M70)</f>
        <v>0</v>
      </c>
      <c r="N71" s="83" t="s">
        <v>207</v>
      </c>
      <c r="O71" s="1"/>
      <c r="P71" s="1"/>
      <c r="Q71" s="1"/>
    </row>
    <row r="72" spans="1:17">
      <c r="A72" s="29" t="s">
        <v>30</v>
      </c>
      <c r="B72" s="30"/>
      <c r="C72" s="31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1"/>
      <c r="O72" s="1"/>
      <c r="P72" s="1"/>
      <c r="Q72" s="1"/>
    </row>
    <row r="73" spans="1:17">
      <c r="A73" s="11" t="s">
        <v>5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6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7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8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6" t="s">
        <v>10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11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12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5" t="s">
        <v>13</v>
      </c>
      <c r="B80" s="12" t="s">
        <v>572</v>
      </c>
      <c r="C80" s="13">
        <v>6</v>
      </c>
      <c r="D80" s="14">
        <f>1424.5-378</f>
        <v>1046.5</v>
      </c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14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15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1" t="s">
        <v>16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6" t="s">
        <v>17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18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19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20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21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22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1" t="s">
        <v>23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24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25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26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6" t="s">
        <v>27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41" t="s">
        <v>503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16" t="s">
        <v>504</v>
      </c>
      <c r="B96" s="12" t="s">
        <v>572</v>
      </c>
      <c r="C96" s="13">
        <v>3</v>
      </c>
      <c r="D96" s="14">
        <v>378</v>
      </c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33" t="s">
        <v>28</v>
      </c>
      <c r="B97" s="34"/>
      <c r="C97" s="35"/>
      <c r="D97" s="36">
        <f>SUM(D73:D96)</f>
        <v>1424.5</v>
      </c>
      <c r="E97" s="36"/>
      <c r="F97" s="36"/>
      <c r="G97" s="36">
        <f>SUM(G73:G96)</f>
        <v>0</v>
      </c>
      <c r="H97" s="36"/>
      <c r="I97" s="36"/>
      <c r="J97" s="36">
        <f>SUM(J73:J96)</f>
        <v>0</v>
      </c>
      <c r="K97" s="36"/>
      <c r="L97" s="36"/>
      <c r="M97" s="36">
        <f>SUM(M73:M96)</f>
        <v>0</v>
      </c>
      <c r="N97" s="83" t="s">
        <v>207</v>
      </c>
      <c r="O97" s="1"/>
      <c r="P97" s="1"/>
      <c r="Q97" s="1"/>
    </row>
    <row r="98" spans="1:17">
      <c r="A98" s="37" t="s">
        <v>31</v>
      </c>
      <c r="B98" s="38"/>
      <c r="C98" s="39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1"/>
      <c r="O98" s="1"/>
      <c r="P98" s="1"/>
      <c r="Q98" s="1"/>
    </row>
    <row r="99" spans="1:17">
      <c r="A99" s="11" t="s">
        <v>5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t="13.5" customHeight="1">
      <c r="A100" s="15" t="s">
        <v>6</v>
      </c>
      <c r="B100" s="12" t="s">
        <v>178</v>
      </c>
      <c r="C100" s="13">
        <v>24</v>
      </c>
      <c r="D100" s="14">
        <v>22560</v>
      </c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16" t="s">
        <v>32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1" t="s">
        <v>33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15" t="s">
        <v>34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90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35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36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37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38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2" t="s">
        <v>39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14.25" customHeight="1">
      <c r="A110" s="43" t="s">
        <v>28</v>
      </c>
      <c r="B110" s="44"/>
      <c r="C110" s="45"/>
      <c r="D110" s="46">
        <f>SUM(D99:D109)</f>
        <v>22560</v>
      </c>
      <c r="E110" s="46"/>
      <c r="F110" s="46"/>
      <c r="G110" s="46">
        <f>SUM(G99:G109)</f>
        <v>0</v>
      </c>
      <c r="H110" s="46"/>
      <c r="I110" s="46"/>
      <c r="J110" s="46">
        <f>SUM(J99:J109)</f>
        <v>0</v>
      </c>
      <c r="K110" s="46"/>
      <c r="L110" s="46"/>
      <c r="M110" s="46">
        <f>SUM(M99:M109)</f>
        <v>0</v>
      </c>
      <c r="N110" s="83" t="s">
        <v>207</v>
      </c>
      <c r="O110" s="1"/>
      <c r="P110" s="1"/>
      <c r="Q110" s="1"/>
    </row>
    <row r="111" spans="1:17" hidden="1">
      <c r="A111" s="47" t="s">
        <v>40</v>
      </c>
      <c r="B111" s="48"/>
      <c r="C111" s="49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1"/>
      <c r="O111" s="1"/>
      <c r="P111" s="1"/>
      <c r="Q111" s="1"/>
    </row>
    <row r="112" spans="1:17" ht="24.75" hidden="1">
      <c r="A112" s="51" t="s">
        <v>62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24.75" hidden="1">
      <c r="A113" s="51" t="s">
        <v>63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36.75" hidden="1">
      <c r="A114" s="51" t="s">
        <v>64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t="72.75" hidden="1">
      <c r="A115" s="51" t="s">
        <v>65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51" t="s">
        <v>61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47" t="s">
        <v>28</v>
      </c>
      <c r="B117" s="113"/>
      <c r="C117" s="114"/>
      <c r="D117" s="79">
        <f>SUM(D112:D116)</f>
        <v>0</v>
      </c>
      <c r="E117" s="79"/>
      <c r="F117" s="79"/>
      <c r="G117" s="79">
        <f>SUM(G112:G116)</f>
        <v>0</v>
      </c>
      <c r="H117" s="79"/>
      <c r="I117" s="79"/>
      <c r="J117" s="79">
        <f>SUM(J112:J116)</f>
        <v>0</v>
      </c>
      <c r="K117" s="79"/>
      <c r="L117" s="79"/>
      <c r="M117" s="79">
        <f>SUM(M112:M116)</f>
        <v>0</v>
      </c>
      <c r="N117" s="83" t="s">
        <v>207</v>
      </c>
      <c r="O117" s="1"/>
      <c r="P117" s="1"/>
      <c r="Q117" s="1"/>
    </row>
    <row r="118" spans="1:17" hidden="1">
      <c r="A118" s="123" t="s">
        <v>77</v>
      </c>
      <c r="B118" s="124"/>
      <c r="C118" s="125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"/>
      <c r="O118" s="1"/>
      <c r="P118" s="1"/>
      <c r="Q118" s="1"/>
    </row>
    <row r="119" spans="1:17" ht="84.75" hidden="1">
      <c r="A119" s="51" t="s">
        <v>78</v>
      </c>
      <c r="B119" s="53"/>
      <c r="C119" s="54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1"/>
      <c r="O119" s="1"/>
      <c r="P119" s="1"/>
      <c r="Q119" s="1"/>
    </row>
    <row r="120" spans="1:17" ht="24.75" hidden="1">
      <c r="A120" s="15" t="s">
        <v>47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23" t="s">
        <v>28</v>
      </c>
      <c r="B121" s="124"/>
      <c r="C121" s="125"/>
      <c r="D121" s="126">
        <f>SUM(D119:D120)</f>
        <v>0</v>
      </c>
      <c r="E121" s="126"/>
      <c r="F121" s="126"/>
      <c r="G121" s="126">
        <f>SUM(G119:G120)</f>
        <v>0</v>
      </c>
      <c r="H121" s="126"/>
      <c r="I121" s="126"/>
      <c r="J121" s="126">
        <f>SUM(J119:J120)</f>
        <v>0</v>
      </c>
      <c r="K121" s="126"/>
      <c r="L121" s="126"/>
      <c r="M121" s="126">
        <f>SUM(M119:M120)</f>
        <v>0</v>
      </c>
      <c r="N121" s="83" t="s">
        <v>207</v>
      </c>
      <c r="O121" s="1"/>
      <c r="P121" s="1"/>
      <c r="Q121" s="1"/>
    </row>
    <row r="122" spans="1:17" hidden="1">
      <c r="A122" s="115" t="s">
        <v>41</v>
      </c>
      <c r="B122" s="116"/>
      <c r="C122" s="117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"/>
      <c r="O122" s="1"/>
      <c r="P122" s="1"/>
      <c r="Q122" s="1"/>
    </row>
    <row r="123" spans="1:17" ht="48.75" hidden="1">
      <c r="A123" s="15" t="s">
        <v>66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24.75" hidden="1">
      <c r="A124" s="15" t="s">
        <v>67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t="60.75" hidden="1">
      <c r="A125" s="15" t="s">
        <v>69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5" t="s">
        <v>70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t="36.75" hidden="1">
      <c r="A127" s="15" t="s">
        <v>71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5" t="s">
        <v>68</v>
      </c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9" t="s">
        <v>28</v>
      </c>
      <c r="B129" s="120"/>
      <c r="C129" s="121"/>
      <c r="D129" s="122">
        <f>SUM(D123:D128)</f>
        <v>0</v>
      </c>
      <c r="E129" s="122"/>
      <c r="F129" s="122"/>
      <c r="G129" s="122">
        <f>SUM(G123:G128)</f>
        <v>0</v>
      </c>
      <c r="H129" s="122"/>
      <c r="I129" s="122"/>
      <c r="J129" s="122">
        <f>SUM(J123:J128)</f>
        <v>0</v>
      </c>
      <c r="K129" s="122"/>
      <c r="L129" s="122"/>
      <c r="M129" s="122">
        <f>SUM(M123:M128)</f>
        <v>0</v>
      </c>
      <c r="N129" s="83" t="s">
        <v>207</v>
      </c>
      <c r="O129" s="1"/>
      <c r="P129" s="1"/>
      <c r="Q129" s="1"/>
    </row>
    <row r="130" spans="1:17" hidden="1">
      <c r="A130" s="149" t="s">
        <v>42</v>
      </c>
      <c r="B130" s="150"/>
      <c r="C130" s="151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1"/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3" t="s">
        <v>28</v>
      </c>
      <c r="B134" s="148"/>
      <c r="C134" s="154"/>
      <c r="D134" s="155">
        <f>SUM(D131:D133)</f>
        <v>0</v>
      </c>
      <c r="E134" s="155"/>
      <c r="F134" s="155"/>
      <c r="G134" s="155">
        <f>SUM(G131:G133)</f>
        <v>0</v>
      </c>
      <c r="H134" s="155"/>
      <c r="I134" s="155"/>
      <c r="J134" s="155">
        <f>SUM(J131:J133)</f>
        <v>0</v>
      </c>
      <c r="K134" s="155"/>
      <c r="L134" s="155"/>
      <c r="M134" s="155">
        <f>SUM(M131:M133)</f>
        <v>0</v>
      </c>
      <c r="N134" s="83" t="s">
        <v>207</v>
      </c>
      <c r="O134" s="1"/>
      <c r="P134" s="1"/>
      <c r="Q134" s="1"/>
    </row>
    <row r="135" spans="1:17">
      <c r="A135" s="127" t="s">
        <v>43</v>
      </c>
      <c r="B135" s="12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"/>
      <c r="O135" s="1"/>
      <c r="P135" s="1"/>
      <c r="Q135" s="1"/>
    </row>
    <row r="136" spans="1:17" ht="24.75">
      <c r="A136" s="15" t="s">
        <v>44</v>
      </c>
      <c r="B136" s="12"/>
      <c r="C136" s="13"/>
      <c r="D136" s="14"/>
      <c r="E136" s="14" t="s">
        <v>200</v>
      </c>
      <c r="F136" s="14">
        <v>1</v>
      </c>
      <c r="G136" s="14">
        <v>1000</v>
      </c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36.75" hidden="1">
      <c r="A138" s="15" t="s">
        <v>72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48.75" hidden="1">
      <c r="A139" s="15" t="s">
        <v>73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72.75" hidden="1">
      <c r="A140" s="15" t="s">
        <v>74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60.75" hidden="1">
      <c r="A141" s="15" t="s">
        <v>75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46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96.75" hidden="1">
      <c r="A143" s="15" t="s">
        <v>76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>
      <c r="A144" s="127" t="s">
        <v>28</v>
      </c>
      <c r="B144" s="131"/>
      <c r="C144" s="132"/>
      <c r="D144" s="133">
        <f>SUM(D136:D143)</f>
        <v>0</v>
      </c>
      <c r="E144" s="133"/>
      <c r="F144" s="133"/>
      <c r="G144" s="133">
        <f>SUM(G136:G143)</f>
        <v>1000</v>
      </c>
      <c r="H144" s="133"/>
      <c r="I144" s="133"/>
      <c r="J144" s="133">
        <f>SUM(J136:J143)</f>
        <v>0</v>
      </c>
      <c r="K144" s="133"/>
      <c r="L144" s="133"/>
      <c r="M144" s="133">
        <f>SUM(M136:M143)</f>
        <v>0</v>
      </c>
      <c r="N144" s="83" t="s">
        <v>207</v>
      </c>
      <c r="O144" s="1"/>
      <c r="P144" s="1"/>
      <c r="Q144" s="1"/>
    </row>
    <row r="145" spans="1:17" ht="24.75" hidden="1">
      <c r="A145" s="62" t="s">
        <v>48</v>
      </c>
      <c r="B145" s="63"/>
      <c r="C145" s="64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1"/>
      <c r="O145" s="1"/>
      <c r="P145" s="1"/>
      <c r="Q145" s="1"/>
    </row>
    <row r="146" spans="1:17" ht="24.75" hidden="1">
      <c r="A146" s="15" t="s">
        <v>49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24.75" hidden="1">
      <c r="A149" s="15" t="s">
        <v>52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72.75" hidden="1">
      <c r="A150" s="15" t="s">
        <v>79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48.75" hidden="1">
      <c r="A151" s="15" t="s">
        <v>80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108.75" hidden="1">
      <c r="A152" s="15" t="s">
        <v>81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t="48.75" hidden="1">
      <c r="A153" s="15" t="s">
        <v>82</v>
      </c>
      <c r="B153" s="12"/>
      <c r="C153" s="13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"/>
      <c r="O153" s="1"/>
      <c r="P153" s="1"/>
      <c r="Q153" s="1"/>
    </row>
    <row r="154" spans="1:17" hidden="1">
      <c r="A154" s="17" t="s">
        <v>28</v>
      </c>
      <c r="B154" s="63"/>
      <c r="C154" s="64"/>
      <c r="D154" s="80">
        <f>SUM(D146:D153)</f>
        <v>0</v>
      </c>
      <c r="E154" s="65"/>
      <c r="F154" s="65"/>
      <c r="G154" s="80">
        <f>SUM(G146:G153)</f>
        <v>0</v>
      </c>
      <c r="H154" s="65"/>
      <c r="I154" s="65"/>
      <c r="J154" s="80">
        <f>SUM(J146:J153)</f>
        <v>0</v>
      </c>
      <c r="K154" s="65"/>
      <c r="L154" s="65"/>
      <c r="M154" s="80">
        <f>SUM(M146:M153)</f>
        <v>0</v>
      </c>
      <c r="N154" s="83" t="s">
        <v>207</v>
      </c>
      <c r="O154" s="1"/>
      <c r="P154" s="1"/>
      <c r="Q154" s="1"/>
    </row>
    <row r="155" spans="1:17" ht="24.75" customHeight="1">
      <c r="A155" s="66" t="s">
        <v>58</v>
      </c>
      <c r="B155" s="287" t="s">
        <v>84</v>
      </c>
      <c r="C155" s="288"/>
      <c r="D155" s="289"/>
      <c r="E155" s="281" t="s">
        <v>85</v>
      </c>
      <c r="F155" s="282"/>
      <c r="G155" s="283"/>
      <c r="H155" s="281" t="s">
        <v>86</v>
      </c>
      <c r="I155" s="282"/>
      <c r="J155" s="283"/>
      <c r="K155" s="281" t="s">
        <v>87</v>
      </c>
      <c r="L155" s="282"/>
      <c r="M155" s="283"/>
      <c r="N155" s="1"/>
      <c r="O155" s="1"/>
      <c r="P155" s="1"/>
      <c r="Q155" s="1"/>
    </row>
    <row r="156" spans="1:17" ht="24.75">
      <c r="A156" s="67" t="s">
        <v>59</v>
      </c>
      <c r="B156" s="284">
        <f>D154+D144+D134+D129+D121+D117+D110+D97+D71+D44</f>
        <v>30384</v>
      </c>
      <c r="C156" s="285"/>
      <c r="D156" s="286"/>
      <c r="E156" s="284">
        <f>G154+G144+G134+G129+G121+G117+G110+G97+G71+G44</f>
        <v>1000</v>
      </c>
      <c r="F156" s="285"/>
      <c r="G156" s="286"/>
      <c r="H156" s="284">
        <f>J154+J144+J134+J129+J121+J117+J110+J97+J71+J44</f>
        <v>7950</v>
      </c>
      <c r="I156" s="285"/>
      <c r="J156" s="286"/>
      <c r="K156" s="284">
        <f>M154+M144+M134+M129+M121+M117+M110+M97+M71+M44</f>
        <v>0</v>
      </c>
      <c r="L156" s="285"/>
      <c r="M156" s="286"/>
      <c r="N156" s="83" t="s">
        <v>207</v>
      </c>
      <c r="O156" s="1"/>
      <c r="P156" s="1"/>
      <c r="Q156" s="1"/>
    </row>
    <row r="157" spans="1:17" ht="15.75" thickBot="1">
      <c r="A157" s="41" t="s">
        <v>60</v>
      </c>
      <c r="B157" s="278"/>
      <c r="C157" s="279"/>
      <c r="D157" s="279"/>
      <c r="E157" s="279"/>
      <c r="F157" s="279"/>
      <c r="G157" s="279"/>
      <c r="H157" s="279"/>
      <c r="I157" s="279"/>
      <c r="J157" s="279"/>
      <c r="K157" s="280"/>
      <c r="L157" s="76"/>
      <c r="M157" s="85">
        <f>K156+H156+E156+B156</f>
        <v>39334</v>
      </c>
      <c r="N157" s="83" t="s">
        <v>207</v>
      </c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38" t="s">
        <v>401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</sheetData>
  <autoFilter ref="A16:O159">
    <filterColumn colId="0"/>
    <filterColumn colId="13"/>
  </autoFilter>
  <mergeCells count="27">
    <mergeCell ref="B156:D156"/>
    <mergeCell ref="E156:G156"/>
    <mergeCell ref="H156:J156"/>
    <mergeCell ref="K156:M156"/>
    <mergeCell ref="B157:K157"/>
    <mergeCell ref="B155:D155"/>
    <mergeCell ref="E155:G155"/>
    <mergeCell ref="H155:J155"/>
    <mergeCell ref="K155:M155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Q170"/>
  <sheetViews>
    <sheetView topLeftCell="A17" workbookViewId="0">
      <selection activeCell="P97" sqref="P97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129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266</v>
      </c>
      <c r="B5" s="277"/>
      <c r="C5" s="277"/>
      <c r="D5" s="277"/>
      <c r="E5" s="277"/>
      <c r="F5" s="277"/>
      <c r="G5" s="90">
        <v>957.7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487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267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-310898.82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(2956.3+155.7)*G10*H10</f>
        <v>171782.39999999999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31499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-170615.42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 t="s">
        <v>178</v>
      </c>
      <c r="C23" s="13">
        <v>8</v>
      </c>
      <c r="D23" s="14">
        <v>9200</v>
      </c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 t="s">
        <v>178</v>
      </c>
      <c r="C25" s="13">
        <v>12</v>
      </c>
      <c r="D25" s="14">
        <v>1520</v>
      </c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573</v>
      </c>
      <c r="C28" s="13">
        <v>3</v>
      </c>
      <c r="D28" s="14">
        <v>1800</v>
      </c>
      <c r="E28" s="14" t="s">
        <v>178</v>
      </c>
      <c r="F28" s="14">
        <v>2</v>
      </c>
      <c r="G28" s="14">
        <v>1200</v>
      </c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>
      <c r="A35" s="15" t="s">
        <v>20</v>
      </c>
      <c r="B35" s="12" t="s">
        <v>573</v>
      </c>
      <c r="C35" s="13">
        <v>1</v>
      </c>
      <c r="D35" s="14">
        <v>495</v>
      </c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573</v>
      </c>
      <c r="C36" s="13">
        <v>1</v>
      </c>
      <c r="D36" s="14">
        <v>330</v>
      </c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4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573</v>
      </c>
      <c r="C44" s="13">
        <v>6</v>
      </c>
      <c r="D44" s="14">
        <v>844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14189</v>
      </c>
      <c r="E45" s="20"/>
      <c r="F45" s="20"/>
      <c r="G45" s="20">
        <f>SUM(G20:G44)</f>
        <v>1200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>
      <c r="A55" s="15" t="s">
        <v>13</v>
      </c>
      <c r="B55" s="12" t="s">
        <v>574</v>
      </c>
      <c r="C55" s="13">
        <v>4</v>
      </c>
      <c r="D55" s="14">
        <v>2400</v>
      </c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41" t="s">
        <v>503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>
      <c r="A71" s="16" t="s">
        <v>504</v>
      </c>
      <c r="B71" s="12" t="s">
        <v>574</v>
      </c>
      <c r="C71" s="13">
        <v>3</v>
      </c>
      <c r="D71" s="14">
        <v>470</v>
      </c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25" t="s">
        <v>28</v>
      </c>
      <c r="B72" s="26"/>
      <c r="C72" s="27"/>
      <c r="D72" s="28">
        <f>SUM(D47:D71)</f>
        <v>2870</v>
      </c>
      <c r="E72" s="28"/>
      <c r="F72" s="28"/>
      <c r="G72" s="28">
        <f>SUM(G47:G71)</f>
        <v>0</v>
      </c>
      <c r="H72" s="28"/>
      <c r="I72" s="28"/>
      <c r="J72" s="28">
        <f>SUM(J47:J71)</f>
        <v>0</v>
      </c>
      <c r="K72" s="28"/>
      <c r="L72" s="28"/>
      <c r="M72" s="28">
        <f>SUM(M47:M71)</f>
        <v>0</v>
      </c>
      <c r="N72" s="83" t="s">
        <v>207</v>
      </c>
      <c r="O72" s="1"/>
      <c r="P72" s="1"/>
      <c r="Q72" s="1"/>
    </row>
    <row r="73" spans="1:17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 ht="14.25" customHeight="1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6" t="s">
        <v>10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>
      <c r="A79" s="15" t="s">
        <v>11</v>
      </c>
      <c r="B79" s="12" t="s">
        <v>178</v>
      </c>
      <c r="C79" s="13">
        <v>5</v>
      </c>
      <c r="D79" s="14">
        <v>3000</v>
      </c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t="0.75" customHeight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14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21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33" t="s">
        <v>28</v>
      </c>
      <c r="B96" s="34"/>
      <c r="C96" s="35"/>
      <c r="D96" s="36">
        <f>SUM(D74:D95)</f>
        <v>3000</v>
      </c>
      <c r="E96" s="36"/>
      <c r="F96" s="36"/>
      <c r="G96" s="36">
        <f>SUM(G74:G95)</f>
        <v>0</v>
      </c>
      <c r="H96" s="36"/>
      <c r="I96" s="36"/>
      <c r="J96" s="36">
        <f>SUM(J74:J95)</f>
        <v>0</v>
      </c>
      <c r="K96" s="36"/>
      <c r="L96" s="36"/>
      <c r="M96" s="36">
        <f>SUM(M74:M95)</f>
        <v>0</v>
      </c>
      <c r="N96" s="83" t="s">
        <v>207</v>
      </c>
      <c r="O96" s="1"/>
      <c r="P96" s="1"/>
      <c r="Q96" s="1"/>
    </row>
    <row r="97" spans="1:17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15" t="s">
        <v>6</v>
      </c>
      <c r="B99" s="12" t="s">
        <v>178</v>
      </c>
      <c r="C99" s="13">
        <v>9</v>
      </c>
      <c r="D99" s="14">
        <v>8460</v>
      </c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5" t="s">
        <v>34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36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37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38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39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14.25" customHeight="1">
      <c r="A109" s="43" t="s">
        <v>28</v>
      </c>
      <c r="B109" s="44"/>
      <c r="C109" s="45"/>
      <c r="D109" s="46">
        <f>SUM(D98:D108)</f>
        <v>8460</v>
      </c>
      <c r="E109" s="46"/>
      <c r="F109" s="46"/>
      <c r="G109" s="46">
        <f>SUM(G98:G108)</f>
        <v>0</v>
      </c>
      <c r="H109" s="46"/>
      <c r="I109" s="46"/>
      <c r="J109" s="46">
        <f>SUM(J98:J108)</f>
        <v>0</v>
      </c>
      <c r="K109" s="46"/>
      <c r="L109" s="46"/>
      <c r="M109" s="46">
        <f>SUM(M98:M108)</f>
        <v>0</v>
      </c>
      <c r="N109" s="83" t="s">
        <v>207</v>
      </c>
      <c r="O109" s="1"/>
      <c r="P109" s="1"/>
      <c r="Q109" s="1"/>
    </row>
    <row r="110" spans="1:17" ht="0.75" hidden="1" customHeight="1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t="24.75" hidden="1">
      <c r="A111" s="51" t="s">
        <v>62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24.75" hidden="1">
      <c r="A112" s="51" t="s">
        <v>63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36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72.75" hidden="1">
      <c r="A114" s="51" t="s">
        <v>65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0</v>
      </c>
      <c r="H116" s="79"/>
      <c r="I116" s="79"/>
      <c r="J116" s="79">
        <f>SUM(J111:J115)</f>
        <v>0</v>
      </c>
      <c r="K116" s="79"/>
      <c r="L116" s="79"/>
      <c r="M116" s="79">
        <f>SUM(M111:M115)</f>
        <v>0</v>
      </c>
      <c r="N116" s="83" t="s">
        <v>207</v>
      </c>
      <c r="O116" s="1"/>
      <c r="P116" s="1"/>
      <c r="Q116" s="1"/>
    </row>
    <row r="117" spans="1:17" hidden="1">
      <c r="A117" s="123" t="s">
        <v>77</v>
      </c>
      <c r="B117" s="124"/>
      <c r="C117" s="125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</row>
    <row r="118" spans="1:17" ht="84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t="24.75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23" t="s">
        <v>28</v>
      </c>
      <c r="B120" s="124"/>
      <c r="C120" s="125"/>
      <c r="D120" s="126">
        <f>SUM(D118:D119)</f>
        <v>0</v>
      </c>
      <c r="E120" s="126"/>
      <c r="F120" s="126"/>
      <c r="G120" s="126">
        <f>SUM(G118:G119)</f>
        <v>0</v>
      </c>
      <c r="H120" s="126"/>
      <c r="I120" s="126"/>
      <c r="J120" s="126">
        <f>SUM(J118:J119)</f>
        <v>0</v>
      </c>
      <c r="K120" s="126"/>
      <c r="L120" s="126"/>
      <c r="M120" s="126">
        <f>SUM(M118:M119)</f>
        <v>0</v>
      </c>
      <c r="N120" s="83" t="s">
        <v>207</v>
      </c>
      <c r="O120" s="1"/>
      <c r="P120" s="1"/>
      <c r="Q120" s="1"/>
    </row>
    <row r="121" spans="1:17" hidden="1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48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 hidden="1">
      <c r="A123" s="15" t="s">
        <v>67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60.75" hidden="1">
      <c r="A124" s="15" t="s">
        <v>69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70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36.75" hidden="1">
      <c r="A126" s="15" t="s">
        <v>71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352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0</v>
      </c>
      <c r="H128" s="122"/>
      <c r="I128" s="122"/>
      <c r="J128" s="122">
        <f>SUM(J122:J127)</f>
        <v>0</v>
      </c>
      <c r="K128" s="122"/>
      <c r="L128" s="122"/>
      <c r="M128" s="122">
        <f>SUM(M122:M127)</f>
        <v>0</v>
      </c>
      <c r="N128" s="83" t="s">
        <v>207</v>
      </c>
      <c r="O128" s="1"/>
      <c r="P128" s="1"/>
      <c r="Q128" s="1"/>
    </row>
    <row r="129" spans="1:17" ht="0.75" customHeight="1">
      <c r="A129" s="149" t="s">
        <v>42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 t="s">
        <v>207</v>
      </c>
      <c r="O133" s="1"/>
      <c r="P133" s="1"/>
      <c r="Q133" s="1"/>
    </row>
    <row r="134" spans="1:17" ht="0.75" customHeight="1">
      <c r="A134" s="127" t="s">
        <v>43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t="24.75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48.75" hidden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72.75" hidden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96.75" hidden="1">
      <c r="A142" s="15" t="s">
        <v>76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27" t="s">
        <v>28</v>
      </c>
      <c r="B143" s="131"/>
      <c r="C143" s="132"/>
      <c r="D143" s="133">
        <f>SUM(D135:D142)</f>
        <v>0</v>
      </c>
      <c r="E143" s="133"/>
      <c r="F143" s="133"/>
      <c r="G143" s="133">
        <f>SUM(G135:G142)</f>
        <v>0</v>
      </c>
      <c r="H143" s="133"/>
      <c r="I143" s="133"/>
      <c r="J143" s="133">
        <f>SUM(J135:J142)</f>
        <v>0</v>
      </c>
      <c r="K143" s="133"/>
      <c r="L143" s="133"/>
      <c r="M143" s="133">
        <f>SUM(M135:M142)</f>
        <v>0</v>
      </c>
      <c r="N143" s="83" t="s">
        <v>207</v>
      </c>
      <c r="O143" s="1"/>
      <c r="P143" s="1"/>
      <c r="Q143" s="1"/>
    </row>
    <row r="144" spans="1:17" ht="24.75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 hidden="1">
      <c r="A145" s="15" t="s">
        <v>49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>
      <c r="A147" s="15" t="s">
        <v>51</v>
      </c>
      <c r="B147" s="12"/>
      <c r="C147" s="13"/>
      <c r="D147" s="14"/>
      <c r="E147" s="14" t="s">
        <v>379</v>
      </c>
      <c r="F147" s="14">
        <v>2</v>
      </c>
      <c r="G147" s="14">
        <v>1780</v>
      </c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72.75" hidden="1">
      <c r="A149" s="15" t="s">
        <v>79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 hidden="1">
      <c r="A151" s="15" t="s">
        <v>81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 hidden="1">
      <c r="A152" s="15" t="s">
        <v>82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>
      <c r="A153" s="17" t="s">
        <v>28</v>
      </c>
      <c r="B153" s="63"/>
      <c r="C153" s="64"/>
      <c r="D153" s="80">
        <f>SUM(D145:D152)</f>
        <v>0</v>
      </c>
      <c r="E153" s="65"/>
      <c r="F153" s="65"/>
      <c r="G153" s="80">
        <f>SUM(G145:G152)</f>
        <v>1780</v>
      </c>
      <c r="H153" s="65"/>
      <c r="I153" s="65"/>
      <c r="J153" s="80">
        <f>SUM(J145:J152)</f>
        <v>0</v>
      </c>
      <c r="K153" s="65"/>
      <c r="L153" s="65"/>
      <c r="M153" s="80">
        <f>SUM(M145:M152)</f>
        <v>0</v>
      </c>
      <c r="N153" s="83" t="s">
        <v>207</v>
      </c>
      <c r="O153" s="1"/>
      <c r="P153" s="1"/>
      <c r="Q153" s="1"/>
    </row>
    <row r="154" spans="1:17" ht="24.75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24.75">
      <c r="A155" s="67" t="s">
        <v>59</v>
      </c>
      <c r="B155" s="284">
        <f>D153+D143+D133+D128+D120+D116+D109+D96+D72+D45</f>
        <v>28519</v>
      </c>
      <c r="C155" s="285"/>
      <c r="D155" s="286"/>
      <c r="E155" s="284">
        <f>G153+G143+G133+G128+G120+G116+G109+G96+G72+G45</f>
        <v>2980</v>
      </c>
      <c r="F155" s="285"/>
      <c r="G155" s="286"/>
      <c r="H155" s="284">
        <f>J153+J143+J133+J128+J120+J116+J109+J96+J72+J45</f>
        <v>0</v>
      </c>
      <c r="I155" s="285"/>
      <c r="J155" s="286"/>
      <c r="K155" s="284">
        <f>M153+M143+M133+M128+M120+M116+M109+M96+M72+M45</f>
        <v>0</v>
      </c>
      <c r="L155" s="285"/>
      <c r="M155" s="286"/>
      <c r="N155" s="83" t="s">
        <v>207</v>
      </c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31499</v>
      </c>
      <c r="N156" s="83" t="s">
        <v>207</v>
      </c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75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8">
    <filterColumn colId="0"/>
    <filterColumn colId="13"/>
  </autoFilter>
  <mergeCells count="27">
    <mergeCell ref="B155:D155"/>
    <mergeCell ref="E155:G155"/>
    <mergeCell ref="H155:J155"/>
    <mergeCell ref="K155:M155"/>
    <mergeCell ref="B156:K15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" header="0.31496062992125984" footer="0.31496062992125984"/>
  <pageSetup paperSize="9" scale="8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Q170"/>
  <sheetViews>
    <sheetView topLeftCell="A70" workbookViewId="0">
      <selection activeCell="O154" sqref="O154"/>
    </sheetView>
  </sheetViews>
  <sheetFormatPr defaultRowHeight="15"/>
  <cols>
    <col min="1" max="1" width="23.140625" customWidth="1"/>
    <col min="2" max="2" width="15.28515625" customWidth="1"/>
    <col min="3" max="3" width="6.42578125" customWidth="1"/>
    <col min="4" max="4" width="10" customWidth="1"/>
    <col min="5" max="5" width="12.28515625" customWidth="1"/>
    <col min="6" max="6" width="6.85546875" customWidth="1"/>
    <col min="7" max="7" width="10.28515625" customWidth="1"/>
    <col min="8" max="8" width="13.5703125" customWidth="1"/>
    <col min="9" max="9" width="7" customWidth="1"/>
    <col min="10" max="10" width="10.28515625" customWidth="1"/>
    <col min="11" max="11" width="11" customWidth="1"/>
    <col min="12" max="12" width="7.140625" customWidth="1"/>
    <col min="13" max="13" width="10.42578125" customWidth="1"/>
    <col min="14" max="14" width="9.1406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130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260</v>
      </c>
      <c r="B5" s="277"/>
      <c r="C5" s="277"/>
      <c r="D5" s="277"/>
      <c r="E5" s="277"/>
      <c r="F5" s="277"/>
      <c r="G5" s="90">
        <v>1456.1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269</v>
      </c>
      <c r="B6" s="277"/>
      <c r="C6" s="277"/>
      <c r="D6" s="277"/>
      <c r="E6" s="277"/>
      <c r="F6" s="277"/>
      <c r="G6" s="100">
        <v>2141.9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268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-220782.12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118232.88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95893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-198442.23999999999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94" t="s">
        <v>333</v>
      </c>
      <c r="B15" s="294"/>
      <c r="C15" s="294"/>
      <c r="D15" s="294"/>
      <c r="E15" s="294"/>
      <c r="F15" s="294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10"/>
      <c r="B16" s="110"/>
      <c r="C16" s="110"/>
      <c r="D16" s="110"/>
      <c r="E16" s="110"/>
      <c r="F16" s="110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>
      <c r="A18" s="271" t="s">
        <v>1</v>
      </c>
      <c r="B18" s="273" t="s">
        <v>54</v>
      </c>
      <c r="C18" s="274"/>
      <c r="D18" s="275"/>
      <c r="E18" s="276" t="s">
        <v>55</v>
      </c>
      <c r="F18" s="274"/>
      <c r="G18" s="275"/>
      <c r="H18" s="276" t="s">
        <v>56</v>
      </c>
      <c r="I18" s="274"/>
      <c r="J18" s="275"/>
      <c r="K18" s="276" t="s">
        <v>57</v>
      </c>
      <c r="L18" s="274"/>
      <c r="M18" s="275"/>
      <c r="N18" s="1"/>
      <c r="O18" s="1"/>
      <c r="P18" s="1"/>
      <c r="Q18" s="1"/>
    </row>
    <row r="19" spans="1:17" ht="24.75">
      <c r="A19" s="272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13</v>
      </c>
      <c r="B29" s="12" t="s">
        <v>575</v>
      </c>
      <c r="C29" s="13">
        <v>12</v>
      </c>
      <c r="D29" s="14">
        <v>6840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t="30" customHeight="1">
      <c r="A30" s="15" t="s">
        <v>14</v>
      </c>
      <c r="B30" s="73" t="s">
        <v>576</v>
      </c>
      <c r="C30" s="13">
        <v>7</v>
      </c>
      <c r="D30" s="14">
        <v>3654</v>
      </c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>
      <c r="A42" s="41" t="s">
        <v>503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t="31.5" customHeight="1">
      <c r="A43" s="16" t="s">
        <v>504</v>
      </c>
      <c r="B43" s="73" t="s">
        <v>576</v>
      </c>
      <c r="C43" s="13">
        <v>31</v>
      </c>
      <c r="D43" s="14">
        <v>2605</v>
      </c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t="24.75">
      <c r="A44" s="11" t="s">
        <v>577</v>
      </c>
      <c r="B44" s="12"/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6" t="s">
        <v>199</v>
      </c>
      <c r="B45" s="12"/>
      <c r="C45" s="13"/>
      <c r="D45" s="14"/>
      <c r="E45" s="14" t="s">
        <v>456</v>
      </c>
      <c r="F45" s="14">
        <v>1</v>
      </c>
      <c r="G45" s="14">
        <v>5000</v>
      </c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7" t="s">
        <v>28</v>
      </c>
      <c r="B46" s="18"/>
      <c r="C46" s="19"/>
      <c r="D46" s="20">
        <f>SUM(D21:D45)</f>
        <v>13099</v>
      </c>
      <c r="E46" s="20"/>
      <c r="F46" s="20"/>
      <c r="G46" s="20">
        <f>SUM(G21:G45)</f>
        <v>5000</v>
      </c>
      <c r="H46" s="20"/>
      <c r="I46" s="20"/>
      <c r="J46" s="20">
        <f>SUM(J21:J45)</f>
        <v>0</v>
      </c>
      <c r="K46" s="20"/>
      <c r="L46" s="20"/>
      <c r="M46" s="20">
        <f>SUM(M21:M45)</f>
        <v>0</v>
      </c>
      <c r="N46" s="83"/>
      <c r="O46" s="1"/>
      <c r="P46" s="1"/>
      <c r="Q46" s="1"/>
    </row>
    <row r="47" spans="1:17">
      <c r="A47" s="21" t="s">
        <v>29</v>
      </c>
      <c r="B47" s="22"/>
      <c r="C47" s="23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1"/>
      <c r="O47" s="1"/>
      <c r="P47" s="1"/>
      <c r="Q47" s="1"/>
    </row>
    <row r="48" spans="1:17">
      <c r="A48" s="11" t="s">
        <v>5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6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7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8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9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6" t="s">
        <v>10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11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>
      <c r="A55" s="15" t="s">
        <v>12</v>
      </c>
      <c r="B55" s="12" t="s">
        <v>655</v>
      </c>
      <c r="C55" s="13">
        <v>5</v>
      </c>
      <c r="D55" s="14">
        <v>2500</v>
      </c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t="0.75" customHeight="1">
      <c r="A56" s="15" t="s">
        <v>13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14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15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>
      <c r="A59" s="11" t="s">
        <v>16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6" t="s">
        <v>17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18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19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20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>
      <c r="A64" s="15" t="s">
        <v>21</v>
      </c>
      <c r="B64" s="12" t="s">
        <v>655</v>
      </c>
      <c r="C64" s="13">
        <v>5</v>
      </c>
      <c r="D64" s="14">
        <v>1750</v>
      </c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t="0.75" customHeight="1">
      <c r="A65" s="15" t="s">
        <v>22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>
      <c r="A66" s="11" t="s">
        <v>23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>
      <c r="A67" s="15" t="s">
        <v>24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15" t="s">
        <v>25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>
      <c r="A69" s="15" t="s">
        <v>26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16" t="s">
        <v>27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t="24.75">
      <c r="A71" s="66" t="s">
        <v>656</v>
      </c>
      <c r="B71" s="12" t="s">
        <v>175</v>
      </c>
      <c r="C71" s="13">
        <v>10</v>
      </c>
      <c r="D71" s="14">
        <v>4000</v>
      </c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25" t="s">
        <v>28</v>
      </c>
      <c r="B72" s="26"/>
      <c r="C72" s="27"/>
      <c r="D72" s="28">
        <f>SUM(D48:D71)</f>
        <v>8250</v>
      </c>
      <c r="E72" s="28"/>
      <c r="F72" s="28"/>
      <c r="G72" s="28">
        <f>SUM(G48:G70)</f>
        <v>0</v>
      </c>
      <c r="H72" s="28"/>
      <c r="I72" s="28"/>
      <c r="J72" s="28">
        <f>SUM(J48:J70)</f>
        <v>0</v>
      </c>
      <c r="K72" s="28"/>
      <c r="L72" s="28"/>
      <c r="M72" s="28">
        <f>SUM(M48:M70)</f>
        <v>0</v>
      </c>
      <c r="N72" s="83"/>
      <c r="O72" s="1"/>
      <c r="P72" s="1"/>
      <c r="Q72" s="1"/>
    </row>
    <row r="73" spans="1:17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6" t="s">
        <v>10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>
      <c r="A79" s="15" t="s">
        <v>11</v>
      </c>
      <c r="B79" s="12" t="s">
        <v>655</v>
      </c>
      <c r="C79" s="13">
        <v>5</v>
      </c>
      <c r="D79" s="14">
        <v>3000</v>
      </c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t="0.75" customHeight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14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t="0.75" customHeight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t="14.25" customHeight="1">
      <c r="A89" s="15" t="s">
        <v>21</v>
      </c>
      <c r="B89" s="12" t="s">
        <v>655</v>
      </c>
      <c r="C89" s="13">
        <v>10</v>
      </c>
      <c r="D89" s="14">
        <v>3500</v>
      </c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33" t="s">
        <v>28</v>
      </c>
      <c r="B96" s="34"/>
      <c r="C96" s="35"/>
      <c r="D96" s="36">
        <f>SUM(D74:D95)</f>
        <v>6500</v>
      </c>
      <c r="E96" s="36"/>
      <c r="F96" s="36"/>
      <c r="G96" s="36">
        <f>SUM(G74:G95)</f>
        <v>0</v>
      </c>
      <c r="H96" s="36"/>
      <c r="I96" s="36"/>
      <c r="J96" s="36">
        <f>SUM(J74:J95)</f>
        <v>0</v>
      </c>
      <c r="K96" s="36"/>
      <c r="L96" s="36"/>
      <c r="M96" s="36">
        <f>SUM(M74:M95)</f>
        <v>0</v>
      </c>
      <c r="N96" s="83" t="s">
        <v>207</v>
      </c>
      <c r="O96" s="1"/>
      <c r="P96" s="1"/>
      <c r="Q96" s="1"/>
    </row>
    <row r="97" spans="1:17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t="24.75">
      <c r="A99" s="15" t="s">
        <v>6</v>
      </c>
      <c r="B99" s="73" t="s">
        <v>578</v>
      </c>
      <c r="C99" s="13">
        <v>19</v>
      </c>
      <c r="D99" s="14">
        <v>23123</v>
      </c>
      <c r="E99" s="14"/>
      <c r="F99" s="14"/>
      <c r="G99" s="14"/>
      <c r="H99" s="13" t="s">
        <v>380</v>
      </c>
      <c r="I99" s="13">
        <v>10</v>
      </c>
      <c r="J99" s="14">
        <v>9400</v>
      </c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t="15" customHeight="1">
      <c r="A102" s="15" t="s">
        <v>34</v>
      </c>
      <c r="B102" s="267" t="s">
        <v>578</v>
      </c>
      <c r="C102" s="13">
        <v>4</v>
      </c>
      <c r="D102" s="14">
        <v>1000</v>
      </c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t="15.75" customHeight="1">
      <c r="A103" s="42" t="s">
        <v>90</v>
      </c>
      <c r="B103" s="267" t="s">
        <v>579</v>
      </c>
      <c r="C103" s="13">
        <v>1</v>
      </c>
      <c r="D103" s="14">
        <v>190</v>
      </c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267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36</v>
      </c>
      <c r="B105" s="267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>
      <c r="A106" s="42" t="s">
        <v>37</v>
      </c>
      <c r="B106" s="267" t="s">
        <v>579</v>
      </c>
      <c r="C106" s="13">
        <v>4</v>
      </c>
      <c r="D106" s="14">
        <v>1200</v>
      </c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38</v>
      </c>
      <c r="B107" s="267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12" customHeight="1">
      <c r="A108" s="42" t="s">
        <v>39</v>
      </c>
      <c r="B108" s="267" t="s">
        <v>578</v>
      </c>
      <c r="C108" s="13">
        <v>2</v>
      </c>
      <c r="D108" s="14">
        <v>460</v>
      </c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>
      <c r="A109" s="43" t="s">
        <v>28</v>
      </c>
      <c r="B109" s="44"/>
      <c r="C109" s="45"/>
      <c r="D109" s="46">
        <f>SUM(D98:D108)</f>
        <v>25973</v>
      </c>
      <c r="E109" s="46"/>
      <c r="F109" s="46"/>
      <c r="G109" s="46">
        <f>SUM(G98:G108)</f>
        <v>0</v>
      </c>
      <c r="H109" s="46"/>
      <c r="I109" s="46"/>
      <c r="J109" s="46">
        <f>SUM(J98:J108)</f>
        <v>9400</v>
      </c>
      <c r="K109" s="46"/>
      <c r="L109" s="46"/>
      <c r="M109" s="46">
        <f>SUM(M98:M108)</f>
        <v>0</v>
      </c>
      <c r="N109" s="83"/>
      <c r="O109" s="1"/>
      <c r="P109" s="1"/>
      <c r="Q109" s="1"/>
    </row>
    <row r="110" spans="1:17" hidden="1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idden="1">
      <c r="A111" s="51" t="s">
        <v>62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63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24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36.75" hidden="1">
      <c r="A114" s="51" t="s">
        <v>65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0</v>
      </c>
      <c r="H116" s="79"/>
      <c r="I116" s="79"/>
      <c r="J116" s="79">
        <f>SUM(J111:J115)</f>
        <v>0</v>
      </c>
      <c r="K116" s="79"/>
      <c r="L116" s="79"/>
      <c r="M116" s="79">
        <f>SUM(M111:M115)</f>
        <v>0</v>
      </c>
      <c r="N116" s="83" t="s">
        <v>207</v>
      </c>
      <c r="O116" s="1"/>
      <c r="P116" s="1"/>
      <c r="Q116" s="1"/>
    </row>
    <row r="117" spans="1:17" hidden="1">
      <c r="A117" s="123" t="s">
        <v>77</v>
      </c>
      <c r="B117" s="124"/>
      <c r="C117" s="125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</row>
    <row r="118" spans="1:17" ht="60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23" t="s">
        <v>28</v>
      </c>
      <c r="B120" s="124"/>
      <c r="C120" s="125"/>
      <c r="D120" s="126">
        <f>SUM(D118:D119)</f>
        <v>0</v>
      </c>
      <c r="E120" s="126"/>
      <c r="F120" s="126"/>
      <c r="G120" s="126">
        <f>SUM(G118:G119)</f>
        <v>0</v>
      </c>
      <c r="H120" s="126"/>
      <c r="I120" s="126"/>
      <c r="J120" s="126">
        <f>SUM(J118:J119)</f>
        <v>0</v>
      </c>
      <c r="K120" s="126"/>
      <c r="L120" s="126"/>
      <c r="M120" s="126">
        <f>SUM(M118:M119)</f>
        <v>0</v>
      </c>
      <c r="N120" s="83" t="s">
        <v>207</v>
      </c>
      <c r="O120" s="1"/>
      <c r="P120" s="1"/>
      <c r="Q120" s="1"/>
    </row>
    <row r="121" spans="1:17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36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 hidden="1">
      <c r="A123" s="15" t="s">
        <v>67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24.75">
      <c r="A124" s="15" t="s">
        <v>454</v>
      </c>
      <c r="B124" s="12"/>
      <c r="C124" s="13"/>
      <c r="D124" s="14"/>
      <c r="E124" s="14"/>
      <c r="F124" s="14">
        <v>5</v>
      </c>
      <c r="G124" s="14">
        <v>6000</v>
      </c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60" t="s">
        <v>417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>
      <c r="A126" s="15" t="s">
        <v>457</v>
      </c>
      <c r="B126" s="12"/>
      <c r="C126" s="13"/>
      <c r="D126" s="14"/>
      <c r="E126" s="14"/>
      <c r="F126" s="14">
        <v>4</v>
      </c>
      <c r="G126" s="14">
        <v>1500</v>
      </c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352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7500</v>
      </c>
      <c r="H128" s="122"/>
      <c r="I128" s="122"/>
      <c r="J128" s="122">
        <f>SUM(J122:J127)</f>
        <v>0</v>
      </c>
      <c r="K128" s="122"/>
      <c r="L128" s="122"/>
      <c r="M128" s="122">
        <f>SUM(M122:M127)</f>
        <v>0</v>
      </c>
      <c r="N128" s="83"/>
      <c r="O128" s="1"/>
      <c r="P128" s="1"/>
      <c r="Q128" s="1"/>
    </row>
    <row r="129" spans="1:17" hidden="1">
      <c r="A129" s="149" t="s">
        <v>42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 t="s">
        <v>207</v>
      </c>
      <c r="O133" s="1"/>
      <c r="P133" s="1"/>
      <c r="Q133" s="1"/>
    </row>
    <row r="134" spans="1:17">
      <c r="A134" s="127" t="s">
        <v>43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24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36.75" hidden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48.75" hidden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24.75" customHeight="1">
      <c r="A140" s="15" t="s">
        <v>580</v>
      </c>
      <c r="B140" s="12" t="s">
        <v>581</v>
      </c>
      <c r="C140" s="13">
        <v>26.4</v>
      </c>
      <c r="D140" s="14">
        <v>6811</v>
      </c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>
      <c r="A142" s="15" t="s">
        <v>455</v>
      </c>
      <c r="B142" s="12"/>
      <c r="C142" s="13"/>
      <c r="D142" s="14"/>
      <c r="E142" s="14"/>
      <c r="F142" s="14">
        <v>4</v>
      </c>
      <c r="G142" s="14">
        <v>6000</v>
      </c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>
      <c r="A143" s="127" t="s">
        <v>28</v>
      </c>
      <c r="B143" s="131"/>
      <c r="C143" s="132"/>
      <c r="D143" s="133">
        <f>SUM(D135:D142)</f>
        <v>6811</v>
      </c>
      <c r="E143" s="133"/>
      <c r="F143" s="133"/>
      <c r="G143" s="133">
        <f>SUM(G135:G142)</f>
        <v>6000</v>
      </c>
      <c r="H143" s="133"/>
      <c r="I143" s="133"/>
      <c r="J143" s="133">
        <f>SUM(J135:J142)</f>
        <v>0</v>
      </c>
      <c r="K143" s="133"/>
      <c r="L143" s="133"/>
      <c r="M143" s="133">
        <f>SUM(M135:M142)</f>
        <v>0</v>
      </c>
      <c r="N143" s="83"/>
      <c r="O143" s="1"/>
      <c r="P143" s="1"/>
      <c r="Q143" s="1"/>
    </row>
    <row r="144" spans="1:17" ht="24.75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 hidden="1">
      <c r="A145" s="15" t="s">
        <v>49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idden="1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>
      <c r="A148" s="15" t="s">
        <v>52</v>
      </c>
      <c r="B148" s="12"/>
      <c r="C148" s="13"/>
      <c r="D148" s="14"/>
      <c r="E148" s="14"/>
      <c r="F148" s="14"/>
      <c r="G148" s="14"/>
      <c r="H148" s="14" t="s">
        <v>376</v>
      </c>
      <c r="I148" s="14">
        <v>16</v>
      </c>
      <c r="J148" s="14">
        <v>7360</v>
      </c>
      <c r="K148" s="14"/>
      <c r="L148" s="14"/>
      <c r="M148" s="14"/>
      <c r="N148" s="1"/>
      <c r="O148" s="1"/>
      <c r="P148" s="1" t="s">
        <v>1</v>
      </c>
      <c r="Q148" s="1"/>
    </row>
    <row r="149" spans="1:17" ht="36.75" hidden="1">
      <c r="A149" s="15" t="s">
        <v>79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24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72.75" hidden="1">
      <c r="A151" s="15" t="s">
        <v>81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 hidden="1">
      <c r="A152" s="15" t="s">
        <v>82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>
      <c r="A153" s="17" t="s">
        <v>28</v>
      </c>
      <c r="B153" s="63"/>
      <c r="C153" s="64"/>
      <c r="D153" s="80">
        <f>SUM(D145:D152)</f>
        <v>0</v>
      </c>
      <c r="E153" s="65"/>
      <c r="F153" s="65"/>
      <c r="G153" s="80">
        <f>SUM(G145:G152)</f>
        <v>0</v>
      </c>
      <c r="H153" s="65"/>
      <c r="I153" s="65"/>
      <c r="J153" s="80">
        <f>SUM(J145:J152)</f>
        <v>7360</v>
      </c>
      <c r="K153" s="65"/>
      <c r="L153" s="65"/>
      <c r="M153" s="80">
        <f>SUM(M145:M152)</f>
        <v>0</v>
      </c>
      <c r="N153" s="83"/>
      <c r="O153" s="1"/>
      <c r="P153" s="1"/>
      <c r="Q153" s="1"/>
    </row>
    <row r="154" spans="1:17" ht="24.75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17.25" customHeight="1">
      <c r="A155" s="67" t="s">
        <v>59</v>
      </c>
      <c r="B155" s="284">
        <f>D153+D143+D133+D128+D120+D116+D109+D96+D72+D46</f>
        <v>60633</v>
      </c>
      <c r="C155" s="285"/>
      <c r="D155" s="286"/>
      <c r="E155" s="284">
        <f>G153+G143+G133+G128+G120+G116+G109+G96+G72+G46</f>
        <v>18500</v>
      </c>
      <c r="F155" s="285"/>
      <c r="G155" s="286"/>
      <c r="H155" s="284">
        <f>J153+J143+J133+J128+J120+J116+J109+J96+J72+J46</f>
        <v>16760</v>
      </c>
      <c r="I155" s="285"/>
      <c r="J155" s="286"/>
      <c r="K155" s="284">
        <f>M153+M143+M133+M128+M120+M116+M109+M96+M72+M46</f>
        <v>0</v>
      </c>
      <c r="L155" s="285"/>
      <c r="M155" s="286"/>
      <c r="N155" s="83"/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95893</v>
      </c>
      <c r="N156" s="83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75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7:O158">
    <filterColumn colId="0"/>
    <filterColumn colId="13"/>
  </autoFilter>
  <mergeCells count="28">
    <mergeCell ref="B155:D155"/>
    <mergeCell ref="E155:G155"/>
    <mergeCell ref="H155:J155"/>
    <mergeCell ref="K155:M155"/>
    <mergeCell ref="B156:K156"/>
    <mergeCell ref="B154:D154"/>
    <mergeCell ref="E154:G154"/>
    <mergeCell ref="H154:J154"/>
    <mergeCell ref="K154:M154"/>
    <mergeCell ref="A18:A19"/>
    <mergeCell ref="B18:D18"/>
    <mergeCell ref="E18:G18"/>
    <mergeCell ref="H18:J18"/>
    <mergeCell ref="K18:M18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Q168"/>
  <sheetViews>
    <sheetView topLeftCell="A44" workbookViewId="0">
      <selection activeCell="E161" sqref="E161"/>
    </sheetView>
  </sheetViews>
  <sheetFormatPr defaultRowHeight="15"/>
  <cols>
    <col min="1" max="1" width="21.140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419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131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963.7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269</v>
      </c>
      <c r="B6" s="277"/>
      <c r="C6" s="277"/>
      <c r="D6" s="277"/>
      <c r="E6" s="277"/>
      <c r="F6" s="277"/>
      <c r="G6" s="90">
        <v>3289.7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230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1971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-60543.57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181591.43999999997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114834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6213.8699999999662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582</v>
      </c>
      <c r="C28" s="13">
        <v>7</v>
      </c>
      <c r="D28" s="14">
        <v>3990</v>
      </c>
      <c r="E28" s="14" t="s">
        <v>381</v>
      </c>
      <c r="F28" s="14">
        <v>4</v>
      </c>
      <c r="G28" s="14">
        <v>5360</v>
      </c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554</v>
      </c>
      <c r="C36" s="13">
        <v>1</v>
      </c>
      <c r="D36" s="14">
        <v>522</v>
      </c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 t="s">
        <v>583</v>
      </c>
      <c r="C37" s="13">
        <v>2</v>
      </c>
      <c r="D37" s="14">
        <v>956</v>
      </c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4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582</v>
      </c>
      <c r="C44" s="13">
        <v>19</v>
      </c>
      <c r="D44" s="14">
        <v>1862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7330</v>
      </c>
      <c r="E45" s="20"/>
      <c r="F45" s="20"/>
      <c r="G45" s="20">
        <f>SUM(G20:G44)</f>
        <v>5360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>
      <c r="A55" s="15" t="s">
        <v>13</v>
      </c>
      <c r="B55" s="12"/>
      <c r="C55" s="13"/>
      <c r="D55" s="14"/>
      <c r="E55" s="14" t="s">
        <v>178</v>
      </c>
      <c r="F55" s="14">
        <v>2</v>
      </c>
      <c r="G55" s="14">
        <v>984</v>
      </c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984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11</v>
      </c>
      <c r="B77" s="14" t="s">
        <v>178</v>
      </c>
      <c r="C77" s="13">
        <v>4</v>
      </c>
      <c r="D77" s="14">
        <v>2400</v>
      </c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18</v>
      </c>
      <c r="B84" s="12" t="s">
        <v>178</v>
      </c>
      <c r="C84" s="13">
        <v>2</v>
      </c>
      <c r="D84" s="14">
        <v>2200</v>
      </c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>
      <c r="A94" s="33" t="s">
        <v>28</v>
      </c>
      <c r="B94" s="34"/>
      <c r="C94" s="35"/>
      <c r="D94" s="36">
        <f>SUM(D72:D93)</f>
        <v>4600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15" t="s">
        <v>6</v>
      </c>
      <c r="B97" s="12" t="s">
        <v>178</v>
      </c>
      <c r="C97" s="13">
        <v>24</v>
      </c>
      <c r="D97" s="14">
        <v>22560</v>
      </c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t="13.5" customHeight="1">
      <c r="A107" s="43" t="s">
        <v>28</v>
      </c>
      <c r="B107" s="44"/>
      <c r="C107" s="45"/>
      <c r="D107" s="46">
        <f>SUM(D96:D106)</f>
        <v>22560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24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36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60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 hidden="1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36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48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68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>
      <c r="A128" s="15" t="s">
        <v>420</v>
      </c>
      <c r="B128" s="12"/>
      <c r="C128" s="13"/>
      <c r="D128" s="14"/>
      <c r="E128" s="14" t="s">
        <v>382</v>
      </c>
      <c r="F128" s="14">
        <v>2</v>
      </c>
      <c r="G128" s="14">
        <v>70000</v>
      </c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70000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36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39.75" customHeight="1">
      <c r="A137" s="15" t="s">
        <v>74</v>
      </c>
      <c r="B137" s="12"/>
      <c r="C137" s="13"/>
      <c r="D137" s="14"/>
      <c r="E137" s="14"/>
      <c r="F137" s="14"/>
      <c r="G137" s="14"/>
      <c r="H137" s="6" t="s">
        <v>383</v>
      </c>
      <c r="I137" s="14">
        <v>2</v>
      </c>
      <c r="J137" s="14">
        <v>4000</v>
      </c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84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4000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 hidden="1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52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79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96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82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idden="1">
      <c r="A151" s="17" t="s">
        <v>28</v>
      </c>
      <c r="B151" s="63"/>
      <c r="C151" s="64"/>
      <c r="D151" s="80">
        <f>SUM(D143:D150)</f>
        <v>0</v>
      </c>
      <c r="E151" s="65"/>
      <c r="F151" s="65"/>
      <c r="G151" s="80">
        <f>SUM(G143:G150)</f>
        <v>0</v>
      </c>
      <c r="H151" s="65"/>
      <c r="I151" s="65"/>
      <c r="J151" s="80">
        <f>SUM(J143:J150)</f>
        <v>0</v>
      </c>
      <c r="K151" s="65"/>
      <c r="L151" s="65"/>
      <c r="M151" s="80">
        <f>SUM(M143:M150)</f>
        <v>0</v>
      </c>
      <c r="N151" s="83" t="s">
        <v>207</v>
      </c>
      <c r="O151" s="1"/>
      <c r="P151" s="1"/>
      <c r="Q151" s="1"/>
    </row>
    <row r="152" spans="1:17" ht="24.75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>
      <c r="A153" s="67" t="s">
        <v>59</v>
      </c>
      <c r="B153" s="284">
        <f>D151+D141+D131+D126+D118+D114+D107+D94+D70+D45</f>
        <v>34490</v>
      </c>
      <c r="C153" s="285"/>
      <c r="D153" s="286"/>
      <c r="E153" s="284">
        <f>G151+G141+G131+G126+G118+G114+G107+G94+G70+G45</f>
        <v>76344</v>
      </c>
      <c r="F153" s="285"/>
      <c r="G153" s="286"/>
      <c r="H153" s="284">
        <f>J151+J141+J131+J126+J118+J114+J107+J94+J70+J45</f>
        <v>4000</v>
      </c>
      <c r="I153" s="285"/>
      <c r="J153" s="286"/>
      <c r="K153" s="284">
        <f>M151+M141+M131+M126+M118+M114+M107+M94+M70+M45</f>
        <v>0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114834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75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6">
    <filterColumn colId="0"/>
    <filterColumn colId="13"/>
  </autoFilter>
  <mergeCells count="27">
    <mergeCell ref="A8:F8"/>
    <mergeCell ref="A9:F9"/>
    <mergeCell ref="A1:M1"/>
    <mergeCell ref="A2:M2"/>
    <mergeCell ref="A4:F4"/>
    <mergeCell ref="A5:F5"/>
    <mergeCell ref="A6:F6"/>
    <mergeCell ref="A7:F7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B153:D153"/>
    <mergeCell ref="E153:G153"/>
    <mergeCell ref="H153:J153"/>
    <mergeCell ref="K153:M153"/>
    <mergeCell ref="B154:K154"/>
    <mergeCell ref="A10:F10"/>
    <mergeCell ref="A11:F11"/>
    <mergeCell ref="A12:F12"/>
    <mergeCell ref="A13:F13"/>
    <mergeCell ref="A14:F14"/>
  </mergeCells>
  <pageMargins left="0.59055118110236227" right="0.15748031496062992" top="0.15748031496062992" bottom="0" header="0.31496062992125984" footer="0"/>
  <pageSetup paperSize="9" scale="8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Q172"/>
  <sheetViews>
    <sheetView workbookViewId="0">
      <selection activeCell="H45" sqref="H4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5.140625" customWidth="1"/>
    <col min="6" max="6" width="6.85546875" customWidth="1"/>
    <col min="7" max="7" width="10.28515625" customWidth="1"/>
    <col min="8" max="8" width="15.28515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323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293</v>
      </c>
      <c r="B5" s="277"/>
      <c r="C5" s="277"/>
      <c r="D5" s="277"/>
      <c r="E5" s="277"/>
      <c r="F5" s="277"/>
      <c r="G5" s="90">
        <v>965.8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486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5" t="s">
        <v>464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-486017.73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(3073+71.3)*G10*H10</f>
        <v>173565.36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M158</f>
        <v>170865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-483317.37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t="0.75" customHeight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85"/>
      <c r="F22" s="185"/>
      <c r="G22" s="185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85" t="s">
        <v>661</v>
      </c>
      <c r="F23" s="185">
        <v>10</v>
      </c>
      <c r="G23" s="185">
        <v>11500</v>
      </c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t="0.75" customHeight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 t="s">
        <v>175</v>
      </c>
      <c r="C25" s="13">
        <v>25</v>
      </c>
      <c r="D25" s="14">
        <v>25000</v>
      </c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t="0.75" customHeight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t="26.25" customHeight="1">
      <c r="A28" s="15" t="s">
        <v>13</v>
      </c>
      <c r="B28" s="71"/>
      <c r="C28" s="71"/>
      <c r="D28" s="14"/>
      <c r="E28" s="14" t="s">
        <v>384</v>
      </c>
      <c r="F28" s="14">
        <v>4</v>
      </c>
      <c r="G28" s="14">
        <v>5360</v>
      </c>
      <c r="H28" s="6" t="s">
        <v>662</v>
      </c>
      <c r="I28" s="14">
        <v>36</v>
      </c>
      <c r="J28" s="14">
        <v>21600</v>
      </c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584</v>
      </c>
      <c r="C29" s="13">
        <v>4</v>
      </c>
      <c r="D29" s="14">
        <v>2088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 t="s">
        <v>175</v>
      </c>
      <c r="F36" s="14">
        <v>1</v>
      </c>
      <c r="G36" s="14">
        <v>333</v>
      </c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 t="s">
        <v>175</v>
      </c>
      <c r="F37" s="14">
        <v>1</v>
      </c>
      <c r="G37" s="14">
        <v>258</v>
      </c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5" t="s">
        <v>504</v>
      </c>
      <c r="B44" s="12" t="s">
        <v>584</v>
      </c>
      <c r="C44" s="13">
        <v>27</v>
      </c>
      <c r="D44" s="14">
        <v>1634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66" t="s">
        <v>585</v>
      </c>
      <c r="B45" s="12"/>
      <c r="C45" s="13"/>
      <c r="D45" s="14"/>
      <c r="E45" s="6"/>
      <c r="F45" s="13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6" t="s">
        <v>178</v>
      </c>
      <c r="B46" s="12"/>
      <c r="C46" s="13"/>
      <c r="D46" s="14"/>
      <c r="E46" s="6"/>
      <c r="F46" s="13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6" t="s">
        <v>175</v>
      </c>
      <c r="B47" s="12" t="s">
        <v>175</v>
      </c>
      <c r="C47" s="13">
        <v>25</v>
      </c>
      <c r="D47" s="14">
        <v>9000</v>
      </c>
      <c r="E47" s="6"/>
      <c r="F47" s="134">
        <v>6</v>
      </c>
      <c r="G47" s="14">
        <v>1500</v>
      </c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6" t="s">
        <v>180</v>
      </c>
      <c r="B48" s="12"/>
      <c r="C48" s="13"/>
      <c r="D48" s="14"/>
      <c r="E48" s="6"/>
      <c r="F48" s="134">
        <v>2</v>
      </c>
      <c r="G48" s="14">
        <v>500</v>
      </c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>
      <c r="A49" s="17" t="s">
        <v>28</v>
      </c>
      <c r="B49" s="18"/>
      <c r="C49" s="19"/>
      <c r="D49" s="20">
        <f>SUM(D20:D48)</f>
        <v>37722</v>
      </c>
      <c r="E49" s="20"/>
      <c r="F49" s="20"/>
      <c r="G49" s="20">
        <f>SUM(G20:G48)</f>
        <v>19451</v>
      </c>
      <c r="H49" s="20"/>
      <c r="I49" s="20"/>
      <c r="J49" s="20">
        <f>SUM(J20:J48)</f>
        <v>21600</v>
      </c>
      <c r="K49" s="20"/>
      <c r="L49" s="20"/>
      <c r="M49" s="20">
        <f>SUM(M20:M48)</f>
        <v>0</v>
      </c>
      <c r="N49" s="83" t="s">
        <v>207</v>
      </c>
      <c r="O49" s="1"/>
      <c r="P49" s="1"/>
      <c r="Q49" s="1"/>
    </row>
    <row r="50" spans="1:17">
      <c r="A50" s="21" t="s">
        <v>29</v>
      </c>
      <c r="B50" s="22"/>
      <c r="C50" s="23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1"/>
      <c r="O50" s="1"/>
      <c r="P50" s="1"/>
      <c r="Q50" s="1"/>
    </row>
    <row r="51" spans="1:17">
      <c r="A51" s="11" t="s">
        <v>5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6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7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8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9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6" t="s">
        <v>10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11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12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13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14</v>
      </c>
      <c r="B60" s="12"/>
      <c r="C60" s="13"/>
      <c r="D60" s="14"/>
      <c r="E60" s="14" t="s">
        <v>178</v>
      </c>
      <c r="F60" s="14">
        <v>1</v>
      </c>
      <c r="G60" s="14">
        <v>447</v>
      </c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15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>
      <c r="A62" s="11" t="s">
        <v>16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6" t="s">
        <v>204</v>
      </c>
      <c r="B63" s="12"/>
      <c r="C63" s="13"/>
      <c r="D63" s="14"/>
      <c r="E63" s="185"/>
      <c r="F63" s="185"/>
      <c r="G63" s="185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18</v>
      </c>
      <c r="B64" s="12"/>
      <c r="C64" s="13"/>
      <c r="D64" s="14"/>
      <c r="E64" s="185"/>
      <c r="F64" s="185"/>
      <c r="G64" s="185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19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>
      <c r="A66" s="15" t="s">
        <v>20</v>
      </c>
      <c r="B66" s="12" t="s">
        <v>178</v>
      </c>
      <c r="C66" s="13">
        <v>4</v>
      </c>
      <c r="D66" s="14">
        <v>2000</v>
      </c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t="0.75" customHeight="1">
      <c r="A67" s="15" t="s">
        <v>21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22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1" t="s">
        <v>23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24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25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26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6" t="s">
        <v>27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25" t="s">
        <v>28</v>
      </c>
      <c r="B74" s="26"/>
      <c r="C74" s="27"/>
      <c r="D74" s="28">
        <f>SUM(D51:D73)</f>
        <v>2000</v>
      </c>
      <c r="E74" s="28"/>
      <c r="F74" s="28"/>
      <c r="G74" s="28">
        <f>SUM(G51:G73)</f>
        <v>447</v>
      </c>
      <c r="H74" s="28"/>
      <c r="I74" s="28"/>
      <c r="J74" s="28">
        <f>SUM(J51:J73)</f>
        <v>0</v>
      </c>
      <c r="K74" s="28"/>
      <c r="L74" s="28"/>
      <c r="M74" s="28">
        <f>SUM(M51:M73)</f>
        <v>0</v>
      </c>
      <c r="N74" s="83" t="s">
        <v>207</v>
      </c>
      <c r="O74" s="1"/>
      <c r="P74" s="1"/>
      <c r="Q74" s="1"/>
    </row>
    <row r="75" spans="1:17">
      <c r="A75" s="29" t="s">
        <v>30</v>
      </c>
      <c r="B75" s="30"/>
      <c r="C75" s="31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1"/>
      <c r="O75" s="1"/>
      <c r="P75" s="1"/>
      <c r="Q75" s="1"/>
    </row>
    <row r="76" spans="1:17">
      <c r="A76" s="11" t="s">
        <v>5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6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7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8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6" t="s">
        <v>10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11</v>
      </c>
      <c r="B81" s="12"/>
      <c r="C81" s="13"/>
      <c r="D81" s="14"/>
      <c r="E81" s="185"/>
      <c r="F81" s="185"/>
      <c r="G81" s="185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t="24" customHeight="1">
      <c r="A82" s="15" t="s">
        <v>12</v>
      </c>
      <c r="B82" s="12"/>
      <c r="C82" s="13"/>
      <c r="D82" s="14"/>
      <c r="E82" s="14"/>
      <c r="F82" s="14"/>
      <c r="G82" s="14"/>
      <c r="H82" s="6" t="s">
        <v>662</v>
      </c>
      <c r="I82" s="14">
        <v>50</v>
      </c>
      <c r="J82" s="14">
        <v>34250</v>
      </c>
      <c r="K82" s="14"/>
      <c r="L82" s="14"/>
      <c r="M82" s="14"/>
      <c r="N82" s="1"/>
      <c r="O82" s="1"/>
      <c r="P82" s="1"/>
      <c r="Q82" s="1"/>
    </row>
    <row r="83" spans="1:17" hidden="1">
      <c r="A83" s="15" t="s">
        <v>13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t="0.75" customHeight="1">
      <c r="A84" s="15" t="s">
        <v>14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15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1" t="s">
        <v>16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6" t="s">
        <v>17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18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19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20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21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22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1" t="s">
        <v>23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24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25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26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27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33" t="s">
        <v>28</v>
      </c>
      <c r="B98" s="34"/>
      <c r="C98" s="35"/>
      <c r="D98" s="36">
        <f>SUM(D76:D97)</f>
        <v>0</v>
      </c>
      <c r="E98" s="36"/>
      <c r="F98" s="36"/>
      <c r="G98" s="36">
        <f>SUM(G76:G97)</f>
        <v>0</v>
      </c>
      <c r="H98" s="36"/>
      <c r="I98" s="36"/>
      <c r="J98" s="36">
        <f>SUM(J76:J97)</f>
        <v>34250</v>
      </c>
      <c r="K98" s="36"/>
      <c r="L98" s="36"/>
      <c r="M98" s="36">
        <f>SUM(M76:M97)</f>
        <v>0</v>
      </c>
      <c r="N98" s="83" t="s">
        <v>207</v>
      </c>
      <c r="O98" s="1"/>
      <c r="P98" s="1"/>
      <c r="Q98" s="1"/>
    </row>
    <row r="99" spans="1:17">
      <c r="A99" s="37" t="s">
        <v>31</v>
      </c>
      <c r="B99" s="38"/>
      <c r="C99" s="39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1"/>
      <c r="O99" s="1"/>
      <c r="P99" s="1"/>
      <c r="Q99" s="1"/>
    </row>
    <row r="100" spans="1:17">
      <c r="A100" s="11" t="s">
        <v>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>
      <c r="A101" s="15" t="s">
        <v>6</v>
      </c>
      <c r="B101" s="12" t="s">
        <v>586</v>
      </c>
      <c r="C101" s="13">
        <v>3</v>
      </c>
      <c r="D101" s="14">
        <v>4323</v>
      </c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6" t="s">
        <v>32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>
      <c r="A103" s="41" t="s">
        <v>33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>
      <c r="A104" s="15" t="s">
        <v>34</v>
      </c>
      <c r="B104" s="12"/>
      <c r="C104" s="13">
        <v>1</v>
      </c>
      <c r="D104" s="14">
        <v>250</v>
      </c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2" t="s">
        <v>90</v>
      </c>
      <c r="B105" s="12"/>
      <c r="C105" s="13">
        <v>1</v>
      </c>
      <c r="D105" s="14">
        <v>190</v>
      </c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>
      <c r="A106" s="42" t="s">
        <v>35</v>
      </c>
      <c r="B106" s="12"/>
      <c r="C106" s="13">
        <v>1</v>
      </c>
      <c r="D106" s="14">
        <v>170</v>
      </c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36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37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2" t="s">
        <v>38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>
      <c r="A110" s="42" t="s">
        <v>39</v>
      </c>
      <c r="B110" s="12"/>
      <c r="C110" s="13">
        <v>1</v>
      </c>
      <c r="D110" s="14">
        <v>462</v>
      </c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>
      <c r="A111" s="43" t="s">
        <v>28</v>
      </c>
      <c r="B111" s="44"/>
      <c r="C111" s="45"/>
      <c r="D111" s="46">
        <f>SUM(D100:D110)</f>
        <v>5395</v>
      </c>
      <c r="E111" s="46"/>
      <c r="F111" s="46"/>
      <c r="G111" s="46">
        <f>SUM(G100:G110)</f>
        <v>0</v>
      </c>
      <c r="H111" s="46"/>
      <c r="I111" s="46"/>
      <c r="J111" s="46">
        <f>SUM(J100:J110)</f>
        <v>0</v>
      </c>
      <c r="K111" s="46"/>
      <c r="L111" s="46"/>
      <c r="M111" s="46">
        <f>SUM(M100:M110)</f>
        <v>0</v>
      </c>
      <c r="N111" s="83" t="s">
        <v>207</v>
      </c>
      <c r="O111" s="1"/>
      <c r="P111" s="1"/>
      <c r="Q111" s="1"/>
    </row>
    <row r="112" spans="1:17">
      <c r="A112" s="47" t="s">
        <v>40</v>
      </c>
      <c r="B112" s="48"/>
      <c r="C112" s="49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1"/>
      <c r="O112" s="1"/>
      <c r="P112" s="1"/>
      <c r="Q112" s="1"/>
    </row>
    <row r="113" spans="1:17" ht="24.75">
      <c r="A113" s="51" t="s">
        <v>469</v>
      </c>
      <c r="B113" s="73"/>
      <c r="C113" s="13"/>
      <c r="D113" s="14"/>
      <c r="E113" s="73" t="s">
        <v>660</v>
      </c>
      <c r="F113" s="14">
        <v>20</v>
      </c>
      <c r="G113" s="14">
        <v>10000</v>
      </c>
      <c r="H113" s="185"/>
      <c r="I113" s="185"/>
      <c r="J113" s="185"/>
      <c r="K113" s="14"/>
      <c r="L113" s="14"/>
      <c r="M113" s="14"/>
      <c r="N113" s="1"/>
      <c r="O113" s="1"/>
      <c r="P113" s="1"/>
      <c r="Q113" s="1"/>
    </row>
    <row r="114" spans="1:17" ht="0.75" customHeight="1">
      <c r="A114" s="51" t="s">
        <v>63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t="36.75" hidden="1">
      <c r="A115" s="51" t="s">
        <v>64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t="72.75" hidden="1">
      <c r="A116" s="51" t="s">
        <v>65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51" t="s">
        <v>61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>
      <c r="A118" s="47" t="s">
        <v>28</v>
      </c>
      <c r="B118" s="113"/>
      <c r="C118" s="114"/>
      <c r="D118" s="79">
        <f>SUM(D113:D117)</f>
        <v>0</v>
      </c>
      <c r="E118" s="79"/>
      <c r="F118" s="79"/>
      <c r="G118" s="79">
        <f>SUM(G113:G117)</f>
        <v>10000</v>
      </c>
      <c r="H118" s="79"/>
      <c r="I118" s="79"/>
      <c r="J118" s="79">
        <f>SUM(J113:J117)</f>
        <v>0</v>
      </c>
      <c r="K118" s="79"/>
      <c r="L118" s="79"/>
      <c r="M118" s="79">
        <f>SUM(M113:M117)</f>
        <v>0</v>
      </c>
      <c r="N118" s="83" t="s">
        <v>207</v>
      </c>
      <c r="O118" s="1"/>
      <c r="P118" s="1"/>
      <c r="Q118" s="1"/>
    </row>
    <row r="119" spans="1:17" ht="0.75" customHeight="1">
      <c r="A119" s="123" t="s">
        <v>77</v>
      </c>
      <c r="B119" s="124"/>
      <c r="C119" s="125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"/>
      <c r="O119" s="1"/>
      <c r="P119" s="1"/>
      <c r="Q119" s="1"/>
    </row>
    <row r="120" spans="1:17" ht="84.75" hidden="1">
      <c r="A120" s="51" t="s">
        <v>78</v>
      </c>
      <c r="B120" s="53"/>
      <c r="C120" s="54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1"/>
      <c r="O120" s="1"/>
      <c r="P120" s="1"/>
      <c r="Q120" s="1"/>
    </row>
    <row r="121" spans="1:17" ht="24.75" hidden="1">
      <c r="A121" s="15" t="s">
        <v>47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23" t="s">
        <v>28</v>
      </c>
      <c r="B122" s="124"/>
      <c r="C122" s="125"/>
      <c r="D122" s="126">
        <f>SUM(D120:D121)</f>
        <v>0</v>
      </c>
      <c r="E122" s="126"/>
      <c r="F122" s="126"/>
      <c r="G122" s="126">
        <f>SUM(G120:G121)</f>
        <v>0</v>
      </c>
      <c r="H122" s="126"/>
      <c r="I122" s="126"/>
      <c r="J122" s="126">
        <f>SUM(J120:J121)</f>
        <v>0</v>
      </c>
      <c r="K122" s="126"/>
      <c r="L122" s="126"/>
      <c r="M122" s="126">
        <f>SUM(M120:M121)</f>
        <v>0</v>
      </c>
      <c r="N122" s="83" t="s">
        <v>207</v>
      </c>
      <c r="O122" s="1"/>
      <c r="P122" s="1"/>
      <c r="Q122" s="1"/>
    </row>
    <row r="123" spans="1:17" hidden="1">
      <c r="A123" s="115" t="s">
        <v>41</v>
      </c>
      <c r="B123" s="116"/>
      <c r="C123" s="117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"/>
      <c r="O123" s="1"/>
      <c r="P123" s="1"/>
      <c r="Q123" s="1"/>
    </row>
    <row r="124" spans="1:17" ht="48.75" hidden="1">
      <c r="A124" s="15" t="s">
        <v>66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t="24.75" hidden="1">
      <c r="A125" s="15" t="s">
        <v>67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60.75" hidden="1">
      <c r="A126" s="15" t="s">
        <v>69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70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t="36.75" hidden="1">
      <c r="A128" s="15" t="s">
        <v>71</v>
      </c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" t="s">
        <v>68</v>
      </c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9" t="s">
        <v>28</v>
      </c>
      <c r="B130" s="120"/>
      <c r="C130" s="121"/>
      <c r="D130" s="122">
        <f>SUM(D124:D129)</f>
        <v>0</v>
      </c>
      <c r="E130" s="122"/>
      <c r="F130" s="122"/>
      <c r="G130" s="122">
        <f>SUM(G124:G129)</f>
        <v>0</v>
      </c>
      <c r="H130" s="122"/>
      <c r="I130" s="122"/>
      <c r="J130" s="122">
        <f>SUM(J124:J129)</f>
        <v>0</v>
      </c>
      <c r="K130" s="122"/>
      <c r="L130" s="122"/>
      <c r="M130" s="122">
        <f>SUM(M124:M129)</f>
        <v>0</v>
      </c>
      <c r="N130" s="83" t="s">
        <v>207</v>
      </c>
      <c r="O130" s="1"/>
      <c r="P130" s="1"/>
      <c r="Q130" s="1"/>
    </row>
    <row r="131" spans="1:17">
      <c r="A131" s="149" t="s">
        <v>42</v>
      </c>
      <c r="B131" s="150"/>
      <c r="C131" s="151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"/>
      <c r="O131" s="1"/>
      <c r="P131" s="1"/>
      <c r="Q131" s="1"/>
    </row>
    <row r="132" spans="1:17">
      <c r="A132" s="15" t="s">
        <v>420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85" t="s">
        <v>385</v>
      </c>
      <c r="L132" s="185">
        <v>1</v>
      </c>
      <c r="M132" s="185">
        <v>40000</v>
      </c>
      <c r="N132" s="1"/>
      <c r="O132" s="1"/>
      <c r="P132" s="1"/>
      <c r="Q132" s="1"/>
    </row>
    <row r="133" spans="1:17" hidden="1">
      <c r="A133" s="11"/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1"/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>
      <c r="A135" s="153" t="s">
        <v>28</v>
      </c>
      <c r="B135" s="148"/>
      <c r="C135" s="154"/>
      <c r="D135" s="155">
        <f>SUM(D132:D134)</f>
        <v>0</v>
      </c>
      <c r="E135" s="155"/>
      <c r="F135" s="155"/>
      <c r="G135" s="155">
        <f>SUM(G132:G134)</f>
        <v>0</v>
      </c>
      <c r="H135" s="155"/>
      <c r="I135" s="155"/>
      <c r="J135" s="155">
        <f>SUM(J132:J134)</f>
        <v>0</v>
      </c>
      <c r="K135" s="155"/>
      <c r="L135" s="155"/>
      <c r="M135" s="155">
        <f>SUM(M132:M134)</f>
        <v>40000</v>
      </c>
      <c r="N135" s="83" t="s">
        <v>207</v>
      </c>
      <c r="O135" s="1"/>
      <c r="P135" s="1"/>
      <c r="Q135" s="1"/>
    </row>
    <row r="136" spans="1:17" hidden="1">
      <c r="A136" s="127" t="s">
        <v>43</v>
      </c>
      <c r="B136" s="128"/>
      <c r="C136" s="129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"/>
      <c r="O136" s="1"/>
      <c r="P136" s="1"/>
      <c r="Q136" s="1"/>
    </row>
    <row r="137" spans="1:17" ht="24.75" hidden="1">
      <c r="A137" s="15" t="s">
        <v>44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36.75" hidden="1">
      <c r="A139" s="15" t="s">
        <v>72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48.75" hidden="1">
      <c r="A140" s="15" t="s">
        <v>73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72.75" hidden="1">
      <c r="A141" s="15" t="s">
        <v>74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60.75" hidden="1">
      <c r="A142" s="15" t="s">
        <v>75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46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96.75" hidden="1">
      <c r="A144" s="15" t="s">
        <v>76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idden="1">
      <c r="A145" s="127" t="s">
        <v>28</v>
      </c>
      <c r="B145" s="131"/>
      <c r="C145" s="132"/>
      <c r="D145" s="133">
        <f>SUM(D137:D144)</f>
        <v>0</v>
      </c>
      <c r="E145" s="133"/>
      <c r="F145" s="133"/>
      <c r="G145" s="133">
        <f>SUM(G137:G144)</f>
        <v>0</v>
      </c>
      <c r="H145" s="133"/>
      <c r="I145" s="133"/>
      <c r="J145" s="133">
        <f>SUM(J137:J144)</f>
        <v>0</v>
      </c>
      <c r="K145" s="133"/>
      <c r="L145" s="133"/>
      <c r="M145" s="133">
        <f>SUM(M137:M144)</f>
        <v>0</v>
      </c>
      <c r="N145" s="83" t="s">
        <v>207</v>
      </c>
      <c r="O145" s="1"/>
      <c r="P145" s="1"/>
      <c r="Q145" s="1"/>
    </row>
    <row r="146" spans="1:17" ht="24.75" hidden="1">
      <c r="A146" s="62" t="s">
        <v>48</v>
      </c>
      <c r="B146" s="63"/>
      <c r="C146" s="64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1"/>
      <c r="O146" s="1"/>
      <c r="P146" s="1"/>
      <c r="Q146" s="1"/>
    </row>
    <row r="147" spans="1:17" ht="24.75" hidden="1">
      <c r="A147" s="15" t="s">
        <v>49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24.75" hidden="1">
      <c r="A149" s="15" t="s">
        <v>51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24.75" hidden="1">
      <c r="A150" s="15" t="s">
        <v>52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72.75" hidden="1">
      <c r="A151" s="15" t="s">
        <v>79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 hidden="1">
      <c r="A152" s="15" t="s">
        <v>80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t="108.75" hidden="1">
      <c r="A153" s="15" t="s">
        <v>81</v>
      </c>
      <c r="B153" s="12"/>
      <c r="C153" s="13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"/>
      <c r="O153" s="1"/>
      <c r="P153" s="1"/>
      <c r="Q153" s="1"/>
    </row>
    <row r="154" spans="1:17" ht="48.75" hidden="1">
      <c r="A154" s="15" t="s">
        <v>82</v>
      </c>
      <c r="B154" s="12"/>
      <c r="C154" s="13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"/>
      <c r="O154" s="1"/>
      <c r="P154" s="1"/>
      <c r="Q154" s="1"/>
    </row>
    <row r="155" spans="1:17" hidden="1">
      <c r="A155" s="17" t="s">
        <v>28</v>
      </c>
      <c r="B155" s="63"/>
      <c r="C155" s="64"/>
      <c r="D155" s="80">
        <f>SUM(D147:D154)</f>
        <v>0</v>
      </c>
      <c r="E155" s="65"/>
      <c r="F155" s="65"/>
      <c r="G155" s="80">
        <f>SUM(G147:G154)</f>
        <v>0</v>
      </c>
      <c r="H155" s="65"/>
      <c r="I155" s="65"/>
      <c r="J155" s="80">
        <f>SUM(J147:J154)</f>
        <v>0</v>
      </c>
      <c r="K155" s="65"/>
      <c r="L155" s="65"/>
      <c r="M155" s="80">
        <f>SUM(M147:M154)</f>
        <v>0</v>
      </c>
      <c r="N155" s="83" t="s">
        <v>207</v>
      </c>
      <c r="O155" s="1"/>
      <c r="P155" s="1"/>
      <c r="Q155" s="1"/>
    </row>
    <row r="156" spans="1:17" ht="24.75" customHeight="1">
      <c r="A156" s="66" t="s">
        <v>58</v>
      </c>
      <c r="B156" s="287" t="s">
        <v>84</v>
      </c>
      <c r="C156" s="288"/>
      <c r="D156" s="289"/>
      <c r="E156" s="281" t="s">
        <v>85</v>
      </c>
      <c r="F156" s="282"/>
      <c r="G156" s="283"/>
      <c r="H156" s="281" t="s">
        <v>86</v>
      </c>
      <c r="I156" s="282"/>
      <c r="J156" s="283"/>
      <c r="K156" s="281" t="s">
        <v>87</v>
      </c>
      <c r="L156" s="282"/>
      <c r="M156" s="283"/>
      <c r="N156" s="1"/>
      <c r="O156" s="1"/>
      <c r="P156" s="1"/>
      <c r="Q156" s="1"/>
    </row>
    <row r="157" spans="1:17" ht="24.75">
      <c r="A157" s="67" t="s">
        <v>59</v>
      </c>
      <c r="B157" s="284">
        <f>D155+D145+D135+D130+D122+D118+D111+D98+D74+D49</f>
        <v>45117</v>
      </c>
      <c r="C157" s="285"/>
      <c r="D157" s="286"/>
      <c r="E157" s="284">
        <f>G155+G145+G135+G130+G122+G118+G111+G98+G74+G49</f>
        <v>29898</v>
      </c>
      <c r="F157" s="285"/>
      <c r="G157" s="286"/>
      <c r="H157" s="284">
        <f>J155+J145+J135+J130+J122+J118+J111+J98+J74+J49</f>
        <v>55850</v>
      </c>
      <c r="I157" s="285"/>
      <c r="J157" s="286"/>
      <c r="K157" s="284">
        <f>M155+M145+M135+M130+M122+M118+M111+M98+M74+M49</f>
        <v>40000</v>
      </c>
      <c r="L157" s="285"/>
      <c r="M157" s="286"/>
      <c r="N157" s="83" t="s">
        <v>207</v>
      </c>
      <c r="O157" s="1"/>
      <c r="P157" s="1"/>
      <c r="Q157" s="1"/>
    </row>
    <row r="158" spans="1:17" ht="15.75" thickBot="1">
      <c r="A158" s="41" t="s">
        <v>60</v>
      </c>
      <c r="B158" s="278"/>
      <c r="C158" s="279"/>
      <c r="D158" s="279"/>
      <c r="E158" s="279"/>
      <c r="F158" s="279"/>
      <c r="G158" s="279"/>
      <c r="H158" s="279"/>
      <c r="I158" s="279"/>
      <c r="J158" s="279"/>
      <c r="K158" s="280"/>
      <c r="L158" s="76"/>
      <c r="M158" s="85">
        <f>K157+H157+E157+B157</f>
        <v>170865</v>
      </c>
      <c r="N158" s="83" t="s">
        <v>207</v>
      </c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82" t="s">
        <v>401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</sheetData>
  <autoFilter ref="A16:O160">
    <filterColumn colId="0"/>
    <filterColumn colId="13"/>
  </autoFilter>
  <mergeCells count="27">
    <mergeCell ref="B157:D157"/>
    <mergeCell ref="E157:G157"/>
    <mergeCell ref="H157:J157"/>
    <mergeCell ref="K157:M157"/>
    <mergeCell ref="B158:K158"/>
    <mergeCell ref="B156:D156"/>
    <mergeCell ref="E156:G156"/>
    <mergeCell ref="H156:J156"/>
    <mergeCell ref="K156:M156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D158" sqref="D158"/>
    </sheetView>
  </sheetViews>
  <sheetFormatPr defaultRowHeight="15"/>
  <cols>
    <col min="1" max="1" width="25.57031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 s="88" customFormat="1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87"/>
      <c r="O1" s="87"/>
      <c r="P1" s="87"/>
      <c r="Q1" s="87"/>
    </row>
    <row r="2" spans="1:17" s="88" customFormat="1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87"/>
      <c r="O2" s="87"/>
      <c r="P2" s="87"/>
      <c r="Q2" s="87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132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241</v>
      </c>
      <c r="B5" s="277"/>
      <c r="C5" s="277"/>
      <c r="D5" s="277"/>
      <c r="E5" s="277"/>
      <c r="F5" s="277"/>
      <c r="G5" s="90">
        <v>544.9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650.20000000000005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242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87">
        <v>-267511.06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35891.040000000001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103">
        <f>M152</f>
        <v>34197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103">
        <f>G12+G9-G13</f>
        <v>-265817.02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103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104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t="0.75" customHeight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573</v>
      </c>
      <c r="C28" s="13">
        <v>8</v>
      </c>
      <c r="D28" s="14">
        <v>7000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t="1.5" customHeight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t="14.25" customHeight="1">
      <c r="A43" s="17" t="s">
        <v>28</v>
      </c>
      <c r="B43" s="18"/>
      <c r="C43" s="19"/>
      <c r="D43" s="20">
        <f>SUM(D20:D42)</f>
        <v>7000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6" t="s">
        <v>207</v>
      </c>
      <c r="O43" s="1"/>
      <c r="P43" s="1"/>
      <c r="Q43" s="1"/>
    </row>
    <row r="44" spans="1:17" ht="0.75" hidden="1" customHeight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6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t="0.75" customHeight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48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36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36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t="0.75" customHeight="1">
      <c r="A125" s="61" t="s">
        <v>42</v>
      </c>
      <c r="B125" s="48"/>
      <c r="C125" s="49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47" t="s">
        <v>28</v>
      </c>
      <c r="B129" s="113"/>
      <c r="C129" s="114"/>
      <c r="D129" s="79">
        <f>SUM(D126:D128)</f>
        <v>0</v>
      </c>
      <c r="E129" s="79"/>
      <c r="F129" s="79"/>
      <c r="G129" s="79">
        <f>SUM(G126:G128)</f>
        <v>0</v>
      </c>
      <c r="H129" s="79"/>
      <c r="I129" s="79"/>
      <c r="J129" s="79">
        <f>SUM(J126:J128)</f>
        <v>0</v>
      </c>
      <c r="K129" s="79"/>
      <c r="L129" s="79"/>
      <c r="M129" s="79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24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/>
      <c r="O139" s="1"/>
      <c r="P139" s="1"/>
      <c r="Q139" s="1"/>
    </row>
    <row r="140" spans="1:17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>
      <c r="A141" s="15" t="s">
        <v>49</v>
      </c>
      <c r="B141" s="12"/>
      <c r="C141" s="13"/>
      <c r="D141" s="14"/>
      <c r="E141" s="14"/>
      <c r="F141" s="14">
        <v>1</v>
      </c>
      <c r="G141" s="14">
        <v>6667</v>
      </c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16.5" customHeight="1">
      <c r="A144" s="15" t="s">
        <v>52</v>
      </c>
      <c r="B144" s="12"/>
      <c r="C144" s="13"/>
      <c r="D144" s="14"/>
      <c r="E144" s="14" t="s">
        <v>201</v>
      </c>
      <c r="F144" s="14">
        <v>6</v>
      </c>
      <c r="G144" s="14">
        <v>2760</v>
      </c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36.75" customHeight="1">
      <c r="A145" s="15" t="s">
        <v>353</v>
      </c>
      <c r="B145" s="12"/>
      <c r="C145" s="13"/>
      <c r="D145" s="14"/>
      <c r="E145" s="14"/>
      <c r="F145" s="14">
        <v>20</v>
      </c>
      <c r="G145" s="14">
        <v>3080</v>
      </c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72.75" customHeight="1">
      <c r="A147" s="15" t="s">
        <v>81</v>
      </c>
      <c r="B147" s="12"/>
      <c r="C147" s="13"/>
      <c r="D147" s="14"/>
      <c r="E147" s="14" t="s">
        <v>192</v>
      </c>
      <c r="F147" s="14">
        <v>14</v>
      </c>
      <c r="G147" s="14">
        <v>12460</v>
      </c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37.5" customHeight="1">
      <c r="A148" s="15" t="s">
        <v>82</v>
      </c>
      <c r="B148" s="12"/>
      <c r="C148" s="13"/>
      <c r="D148" s="14"/>
      <c r="E148" s="14" t="s">
        <v>191</v>
      </c>
      <c r="F148" s="14">
        <v>2</v>
      </c>
      <c r="G148" s="14">
        <v>2230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27197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6"/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>
      <c r="A151" s="67" t="s">
        <v>59</v>
      </c>
      <c r="B151" s="284">
        <f>D149+D139+D129+D124+D116+D112+D105+D92+D68+D43</f>
        <v>7000</v>
      </c>
      <c r="C151" s="285"/>
      <c r="D151" s="286"/>
      <c r="E151" s="284">
        <f>G149+G139+G129+G124+G116+G112+G105+G92+G68+G43</f>
        <v>27197</v>
      </c>
      <c r="F151" s="285"/>
      <c r="G151" s="286"/>
      <c r="H151" s="284">
        <f>J149+J139+J129+J124+J116+J112+J105+J92+J68+J43</f>
        <v>0</v>
      </c>
      <c r="I151" s="285"/>
      <c r="J151" s="286"/>
      <c r="K151" s="284">
        <f>M149+M139+M129+M124+M116+M112+M105+M92+M68+M43</f>
        <v>0</v>
      </c>
      <c r="L151" s="285"/>
      <c r="M151" s="286"/>
      <c r="N151" s="83"/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34197</v>
      </c>
      <c r="N152" s="86"/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75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14:F14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8:F8"/>
    <mergeCell ref="A1:M1"/>
    <mergeCell ref="A2:M2"/>
    <mergeCell ref="A4:F4"/>
    <mergeCell ref="A5:F5"/>
    <mergeCell ref="A6:F6"/>
    <mergeCell ref="A7:F7"/>
  </mergeCells>
  <pageMargins left="0" right="0" top="0.15748031496062992" bottom="0" header="0.31496062992125984" footer="0"/>
  <pageSetup paperSize="9" scale="8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Q173"/>
  <sheetViews>
    <sheetView topLeftCell="A8" workbookViewId="0">
      <selection activeCell="O142" sqref="O142"/>
    </sheetView>
  </sheetViews>
  <sheetFormatPr defaultRowHeight="15"/>
  <cols>
    <col min="1" max="1" width="29.57031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 s="88" customFormat="1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87"/>
      <c r="O1" s="87"/>
      <c r="P1" s="87"/>
      <c r="Q1" s="87"/>
    </row>
    <row r="2" spans="1:17" s="88" customFormat="1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87"/>
      <c r="O2" s="87"/>
      <c r="P2" s="87"/>
      <c r="Q2" s="87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97" customFormat="1" ht="15.75">
      <c r="A4" s="277" t="s">
        <v>133</v>
      </c>
      <c r="B4" s="277"/>
      <c r="C4" s="277"/>
      <c r="D4" s="277"/>
      <c r="E4" s="277"/>
      <c r="F4" s="277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7" s="97" customFormat="1">
      <c r="A5" s="277" t="s">
        <v>205</v>
      </c>
      <c r="B5" s="277"/>
      <c r="C5" s="277"/>
      <c r="D5" s="277"/>
      <c r="E5" s="277"/>
      <c r="F5" s="277"/>
      <c r="G5" s="90">
        <v>1072.8</v>
      </c>
      <c r="H5" s="93"/>
      <c r="I5" s="93"/>
      <c r="J5" s="93"/>
      <c r="K5" s="93"/>
      <c r="L5" s="93"/>
      <c r="M5" s="93"/>
      <c r="N5" s="93"/>
      <c r="O5" s="93"/>
      <c r="P5" s="93"/>
      <c r="Q5" s="93"/>
    </row>
    <row r="6" spans="1:17" s="97" customFormat="1">
      <c r="A6" s="277" t="s">
        <v>206</v>
      </c>
      <c r="B6" s="277"/>
      <c r="C6" s="277"/>
      <c r="D6" s="277"/>
      <c r="E6" s="277"/>
      <c r="F6" s="277"/>
      <c r="G6" s="90">
        <v>1224.4000000000001</v>
      </c>
      <c r="H6" s="93"/>
      <c r="I6" s="93"/>
      <c r="J6" s="93"/>
      <c r="K6" s="93"/>
      <c r="L6" s="93"/>
      <c r="M6" s="93"/>
      <c r="N6" s="93"/>
      <c r="O6" s="93"/>
      <c r="P6" s="93"/>
      <c r="Q6" s="93"/>
    </row>
    <row r="7" spans="1:17" s="97" customFormat="1">
      <c r="A7" s="277" t="s">
        <v>217</v>
      </c>
      <c r="B7" s="277"/>
      <c r="C7" s="277"/>
      <c r="D7" s="277"/>
      <c r="E7" s="277"/>
      <c r="F7" s="277"/>
      <c r="G7" s="90" t="s">
        <v>244</v>
      </c>
      <c r="H7" s="93"/>
      <c r="I7" s="93"/>
      <c r="J7" s="93"/>
      <c r="K7" s="93"/>
      <c r="L7" s="93"/>
      <c r="M7" s="93"/>
      <c r="N7" s="93"/>
      <c r="O7" s="93"/>
      <c r="P7" s="93"/>
      <c r="Q7" s="93"/>
    </row>
    <row r="8" spans="1:17" s="97" customFormat="1">
      <c r="A8" s="277" t="s">
        <v>219</v>
      </c>
      <c r="B8" s="277"/>
      <c r="C8" s="277"/>
      <c r="D8" s="277"/>
      <c r="E8" s="277"/>
      <c r="F8" s="277"/>
      <c r="G8" s="90">
        <v>1957</v>
      </c>
      <c r="H8" s="93"/>
      <c r="I8" s="93"/>
      <c r="J8" s="93"/>
      <c r="K8" s="93"/>
      <c r="L8" s="93"/>
      <c r="M8" s="93"/>
      <c r="N8" s="93"/>
      <c r="O8" s="93"/>
      <c r="P8" s="93"/>
      <c r="Q8" s="93"/>
    </row>
    <row r="9" spans="1:17" s="97" customFormat="1">
      <c r="A9" s="277" t="s">
        <v>351</v>
      </c>
      <c r="B9" s="277"/>
      <c r="C9" s="277"/>
      <c r="D9" s="277"/>
      <c r="E9" s="277"/>
      <c r="F9" s="277"/>
      <c r="G9" s="90">
        <v>-156611.99</v>
      </c>
      <c r="H9" s="93"/>
      <c r="I9" s="93"/>
      <c r="J9" s="93"/>
      <c r="K9" s="93"/>
      <c r="L9" s="93"/>
      <c r="M9" s="93"/>
      <c r="N9" s="93"/>
      <c r="O9" s="93"/>
      <c r="P9" s="93"/>
      <c r="Q9" s="93"/>
    </row>
    <row r="10" spans="1:17" s="97" customFormat="1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93"/>
      <c r="J10" s="93"/>
      <c r="K10" s="93"/>
      <c r="L10" s="93"/>
      <c r="M10" s="93"/>
      <c r="N10" s="93"/>
      <c r="O10" s="93"/>
      <c r="P10" s="93"/>
      <c r="Q10" s="93"/>
    </row>
    <row r="11" spans="1:17" s="97" customFormat="1">
      <c r="A11" s="277" t="s">
        <v>349</v>
      </c>
      <c r="B11" s="277"/>
      <c r="C11" s="277"/>
      <c r="D11" s="277"/>
      <c r="E11" s="277"/>
      <c r="F11" s="277"/>
      <c r="G11" s="90"/>
      <c r="H11" s="78"/>
      <c r="I11" s="93"/>
      <c r="J11" s="93"/>
      <c r="K11" s="93"/>
      <c r="L11" s="93"/>
      <c r="M11" s="93"/>
      <c r="N11" s="93"/>
      <c r="O11" s="93"/>
      <c r="P11" s="93"/>
      <c r="Q11" s="93"/>
    </row>
    <row r="12" spans="1:17" s="97" customFormat="1">
      <c r="A12" s="277" t="s">
        <v>350</v>
      </c>
      <c r="B12" s="277"/>
      <c r="C12" s="277"/>
      <c r="D12" s="277"/>
      <c r="E12" s="277"/>
      <c r="F12" s="277"/>
      <c r="G12" s="92">
        <f>G6*G10*H10</f>
        <v>67586.880000000005</v>
      </c>
      <c r="H12" s="188"/>
      <c r="I12" s="93"/>
      <c r="J12" s="93"/>
      <c r="K12" s="93"/>
      <c r="L12" s="93"/>
      <c r="M12" s="93"/>
      <c r="N12" s="93"/>
      <c r="O12" s="93"/>
      <c r="P12" s="93"/>
      <c r="Q12" s="93"/>
    </row>
    <row r="13" spans="1:17" s="97" customFormat="1">
      <c r="A13" s="277" t="s">
        <v>53</v>
      </c>
      <c r="B13" s="277"/>
      <c r="C13" s="277"/>
      <c r="D13" s="277"/>
      <c r="E13" s="277"/>
      <c r="F13" s="277"/>
      <c r="G13" s="96">
        <f>M159</f>
        <v>96473</v>
      </c>
      <c r="H13" s="93"/>
      <c r="I13" s="93"/>
      <c r="J13" s="93"/>
      <c r="K13" s="93"/>
      <c r="L13" s="93"/>
      <c r="M13" s="93"/>
      <c r="N13" s="93"/>
      <c r="O13" s="93"/>
      <c r="P13" s="93"/>
      <c r="Q13" s="93"/>
    </row>
    <row r="14" spans="1:17" s="97" customFormat="1">
      <c r="A14" s="294" t="s">
        <v>208</v>
      </c>
      <c r="B14" s="294"/>
      <c r="C14" s="294"/>
      <c r="D14" s="294"/>
      <c r="E14" s="294"/>
      <c r="F14" s="294"/>
      <c r="G14" s="96">
        <f>G12+G9-G13</f>
        <v>-185498.11</v>
      </c>
      <c r="H14" s="93"/>
      <c r="I14" s="93"/>
      <c r="J14" s="93"/>
      <c r="K14" s="93"/>
      <c r="L14" s="93"/>
      <c r="M14" s="93"/>
      <c r="N14" s="93"/>
      <c r="O14" s="93"/>
      <c r="P14" s="93"/>
      <c r="Q14" s="93"/>
    </row>
    <row r="15" spans="1:17" s="97" customFormat="1">
      <c r="A15" s="110"/>
      <c r="B15" s="110"/>
      <c r="C15" s="110"/>
      <c r="D15" s="110"/>
      <c r="E15" s="110"/>
      <c r="F15" s="110"/>
      <c r="G15" s="96"/>
      <c r="H15" s="109"/>
      <c r="I15" s="109"/>
      <c r="J15" s="109"/>
      <c r="K15" s="109"/>
      <c r="L15" s="109"/>
      <c r="M15" s="109"/>
      <c r="N15" s="109"/>
      <c r="O15" s="109"/>
      <c r="P15" s="109"/>
      <c r="Q15" s="109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630</v>
      </c>
      <c r="C29" s="13">
        <v>1</v>
      </c>
      <c r="D29" s="14">
        <v>550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t="0.75" customHeight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6" t="s">
        <v>504</v>
      </c>
      <c r="B44" s="12"/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idden="1">
      <c r="A45" s="11" t="s">
        <v>546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6" t="s">
        <v>535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1" t="s">
        <v>547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6" t="s">
        <v>548</v>
      </c>
      <c r="B48" s="12" t="s">
        <v>175</v>
      </c>
      <c r="C48" s="13">
        <v>205</v>
      </c>
      <c r="D48" s="14">
        <v>37971</v>
      </c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>
      <c r="A49" s="17" t="s">
        <v>28</v>
      </c>
      <c r="B49" s="18"/>
      <c r="C49" s="19"/>
      <c r="D49" s="20">
        <f>SUM(D20:D48)</f>
        <v>38521</v>
      </c>
      <c r="E49" s="20"/>
      <c r="F49" s="20"/>
      <c r="G49" s="20">
        <f>SUM(G20:G48)</f>
        <v>0</v>
      </c>
      <c r="H49" s="20"/>
      <c r="I49" s="20"/>
      <c r="J49" s="20">
        <f>SUM(J20:J48)</f>
        <v>0</v>
      </c>
      <c r="K49" s="20"/>
      <c r="L49" s="20"/>
      <c r="M49" s="20">
        <f>SUM(M20:M48)</f>
        <v>0</v>
      </c>
      <c r="N49" s="83" t="s">
        <v>207</v>
      </c>
      <c r="O49" s="1"/>
      <c r="P49" s="1"/>
      <c r="Q49" s="1"/>
    </row>
    <row r="50" spans="1:17" hidden="1">
      <c r="A50" s="21" t="s">
        <v>29</v>
      </c>
      <c r="B50" s="22"/>
      <c r="C50" s="23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1"/>
      <c r="O50" s="1"/>
      <c r="P50" s="1"/>
      <c r="Q50" s="1"/>
    </row>
    <row r="51" spans="1:17" hidden="1">
      <c r="A51" s="11" t="s">
        <v>5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6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7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8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9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6" t="s">
        <v>10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11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12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13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14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15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1" t="s">
        <v>16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6" t="s">
        <v>17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18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19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20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21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22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1" t="s">
        <v>23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24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25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26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6" t="s">
        <v>27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25" t="s">
        <v>28</v>
      </c>
      <c r="B74" s="26"/>
      <c r="C74" s="27"/>
      <c r="D74" s="28">
        <f>SUM(D51:D73)</f>
        <v>0</v>
      </c>
      <c r="E74" s="28"/>
      <c r="F74" s="28"/>
      <c r="G74" s="28">
        <f>SUM(G51:G73)</f>
        <v>0</v>
      </c>
      <c r="H74" s="28"/>
      <c r="I74" s="28"/>
      <c r="J74" s="28">
        <f>SUM(J51:J73)</f>
        <v>0</v>
      </c>
      <c r="K74" s="28"/>
      <c r="L74" s="28"/>
      <c r="M74" s="28">
        <f>SUM(M51:M73)</f>
        <v>0</v>
      </c>
      <c r="N74" s="83" t="s">
        <v>207</v>
      </c>
      <c r="O74" s="1"/>
      <c r="P74" s="1"/>
      <c r="Q74" s="1"/>
    </row>
    <row r="75" spans="1:17" hidden="1">
      <c r="A75" s="29" t="s">
        <v>30</v>
      </c>
      <c r="B75" s="30"/>
      <c r="C75" s="31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1"/>
      <c r="O75" s="1"/>
      <c r="P75" s="1"/>
      <c r="Q75" s="1"/>
    </row>
    <row r="76" spans="1:17" hidden="1">
      <c r="A76" s="11" t="s">
        <v>5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6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7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8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6" t="s">
        <v>10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11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12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13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14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15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1" t="s">
        <v>16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6" t="s">
        <v>17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18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19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20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21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22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1" t="s">
        <v>23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24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25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26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27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33" t="s">
        <v>28</v>
      </c>
      <c r="B98" s="34"/>
      <c r="C98" s="35"/>
      <c r="D98" s="36">
        <f>SUM(D76:D97)</f>
        <v>0</v>
      </c>
      <c r="E98" s="36"/>
      <c r="F98" s="36"/>
      <c r="G98" s="36">
        <f>SUM(G76:G97)</f>
        <v>0</v>
      </c>
      <c r="H98" s="36"/>
      <c r="I98" s="36"/>
      <c r="J98" s="36">
        <f>SUM(J76:J97)</f>
        <v>0</v>
      </c>
      <c r="K98" s="36"/>
      <c r="L98" s="36"/>
      <c r="M98" s="36">
        <f>SUM(M76:M97)</f>
        <v>0</v>
      </c>
      <c r="N98" s="83" t="s">
        <v>207</v>
      </c>
      <c r="O98" s="1"/>
      <c r="P98" s="1"/>
      <c r="Q98" s="1"/>
    </row>
    <row r="99" spans="1:17" hidden="1">
      <c r="A99" s="37" t="s">
        <v>31</v>
      </c>
      <c r="B99" s="38"/>
      <c r="C99" s="39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1"/>
      <c r="O99" s="1"/>
      <c r="P99" s="1"/>
      <c r="Q99" s="1"/>
    </row>
    <row r="100" spans="1:17" hidden="1">
      <c r="A100" s="11" t="s">
        <v>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15" t="s">
        <v>6</v>
      </c>
      <c r="B101" s="12"/>
      <c r="C101" s="13"/>
      <c r="D101" s="14"/>
      <c r="E101" s="14" t="s">
        <v>185</v>
      </c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6" t="s">
        <v>32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1" t="s">
        <v>33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15" t="s">
        <v>34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90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35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36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37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2" t="s">
        <v>38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idden="1">
      <c r="A110" s="42" t="s">
        <v>39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43" t="s">
        <v>28</v>
      </c>
      <c r="B111" s="44"/>
      <c r="C111" s="45"/>
      <c r="D111" s="46">
        <f>SUM(D100:D110)</f>
        <v>0</v>
      </c>
      <c r="E111" s="46"/>
      <c r="F111" s="46"/>
      <c r="G111" s="46">
        <f>SUM(G100:G110)</f>
        <v>0</v>
      </c>
      <c r="H111" s="46"/>
      <c r="I111" s="46"/>
      <c r="J111" s="46">
        <f>SUM(J100:J110)</f>
        <v>0</v>
      </c>
      <c r="K111" s="46"/>
      <c r="L111" s="46"/>
      <c r="M111" s="46">
        <f>SUM(M100:M110)</f>
        <v>0</v>
      </c>
      <c r="N111" s="83" t="s">
        <v>207</v>
      </c>
      <c r="O111" s="1"/>
      <c r="P111" s="1"/>
      <c r="Q111" s="1"/>
    </row>
    <row r="112" spans="1:17" hidden="1">
      <c r="A112" s="47" t="s">
        <v>40</v>
      </c>
      <c r="B112" s="48"/>
      <c r="C112" s="49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1"/>
      <c r="O112" s="1"/>
      <c r="P112" s="1"/>
      <c r="Q112" s="1"/>
    </row>
    <row r="113" spans="1:17" hidden="1">
      <c r="A113" s="51" t="s">
        <v>62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51" t="s">
        <v>63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t="24.75" hidden="1">
      <c r="A115" s="51" t="s">
        <v>64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t="24.75" hidden="1">
      <c r="A116" s="51" t="s">
        <v>65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51" t="s">
        <v>61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47" t="s">
        <v>28</v>
      </c>
      <c r="B118" s="113"/>
      <c r="C118" s="114"/>
      <c r="D118" s="79">
        <f>SUM(D113:D117)</f>
        <v>0</v>
      </c>
      <c r="E118" s="79"/>
      <c r="F118" s="79"/>
      <c r="G118" s="79">
        <f>SUM(G113:G117)</f>
        <v>0</v>
      </c>
      <c r="H118" s="79"/>
      <c r="I118" s="79"/>
      <c r="J118" s="79">
        <f>SUM(J113:J117)</f>
        <v>0</v>
      </c>
      <c r="K118" s="79"/>
      <c r="L118" s="79"/>
      <c r="M118" s="79">
        <f>SUM(M113:M117)</f>
        <v>0</v>
      </c>
      <c r="N118" s="83" t="s">
        <v>207</v>
      </c>
      <c r="O118" s="1"/>
      <c r="P118" s="1"/>
      <c r="Q118" s="1"/>
    </row>
    <row r="119" spans="1:17" hidden="1">
      <c r="A119" s="123" t="s">
        <v>77</v>
      </c>
      <c r="B119" s="124"/>
      <c r="C119" s="125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"/>
      <c r="O119" s="1"/>
      <c r="P119" s="1"/>
      <c r="Q119" s="1"/>
    </row>
    <row r="120" spans="1:17" ht="48.75" hidden="1">
      <c r="A120" s="51" t="s">
        <v>78</v>
      </c>
      <c r="B120" s="53"/>
      <c r="C120" s="54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1"/>
      <c r="O120" s="1"/>
      <c r="P120" s="1"/>
      <c r="Q120" s="1"/>
    </row>
    <row r="121" spans="1:17" hidden="1">
      <c r="A121" s="15" t="s">
        <v>47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23" t="s">
        <v>28</v>
      </c>
      <c r="B122" s="124"/>
      <c r="C122" s="125"/>
      <c r="D122" s="126">
        <f>SUM(D120:D121)</f>
        <v>0</v>
      </c>
      <c r="E122" s="126"/>
      <c r="F122" s="126"/>
      <c r="G122" s="126">
        <f>SUM(G120:G121)</f>
        <v>0</v>
      </c>
      <c r="H122" s="126"/>
      <c r="I122" s="126"/>
      <c r="J122" s="126">
        <f>SUM(J120:J121)</f>
        <v>0</v>
      </c>
      <c r="K122" s="126"/>
      <c r="L122" s="126"/>
      <c r="M122" s="126">
        <f>SUM(M120:M121)</f>
        <v>0</v>
      </c>
      <c r="N122" s="83" t="s">
        <v>207</v>
      </c>
      <c r="O122" s="1"/>
      <c r="P122" s="1"/>
      <c r="Q122" s="1"/>
    </row>
    <row r="123" spans="1:17" hidden="1">
      <c r="A123" s="115" t="s">
        <v>41</v>
      </c>
      <c r="B123" s="116"/>
      <c r="C123" s="117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"/>
      <c r="O123" s="1"/>
      <c r="P123" s="1"/>
      <c r="Q123" s="1"/>
    </row>
    <row r="124" spans="1:17" ht="24.75" hidden="1">
      <c r="A124" s="15" t="s">
        <v>66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67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24.75" hidden="1">
      <c r="A126" s="15" t="s">
        <v>69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70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t="24.75" hidden="1">
      <c r="A128" s="15" t="s">
        <v>71</v>
      </c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" t="s">
        <v>68</v>
      </c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9" t="s">
        <v>28</v>
      </c>
      <c r="B130" s="120"/>
      <c r="C130" s="121"/>
      <c r="D130" s="122">
        <f>SUM(D124:D129)</f>
        <v>0</v>
      </c>
      <c r="E130" s="122"/>
      <c r="F130" s="122"/>
      <c r="G130" s="122">
        <f>SUM(G124:G129)</f>
        <v>0</v>
      </c>
      <c r="H130" s="122"/>
      <c r="I130" s="122"/>
      <c r="J130" s="122">
        <f>SUM(J124:J129)</f>
        <v>0</v>
      </c>
      <c r="K130" s="122"/>
      <c r="L130" s="122"/>
      <c r="M130" s="122">
        <f>SUM(M124:M129)</f>
        <v>0</v>
      </c>
      <c r="N130" s="83" t="s">
        <v>207</v>
      </c>
      <c r="O130" s="1"/>
      <c r="P130" s="1"/>
      <c r="Q130" s="1"/>
    </row>
    <row r="131" spans="1:17" hidden="1">
      <c r="A131" s="149" t="s">
        <v>42</v>
      </c>
      <c r="B131" s="150"/>
      <c r="C131" s="151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1"/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1"/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idden="1">
      <c r="A135" s="153" t="s">
        <v>28</v>
      </c>
      <c r="B135" s="148"/>
      <c r="C135" s="154"/>
      <c r="D135" s="155">
        <f>SUM(D132:D134)</f>
        <v>0</v>
      </c>
      <c r="E135" s="155"/>
      <c r="F135" s="155"/>
      <c r="G135" s="155">
        <f>SUM(G132:G134)</f>
        <v>0</v>
      </c>
      <c r="H135" s="155"/>
      <c r="I135" s="155"/>
      <c r="J135" s="155">
        <f>SUM(J132:J134)</f>
        <v>0</v>
      </c>
      <c r="K135" s="155"/>
      <c r="L135" s="155"/>
      <c r="M135" s="155">
        <f>SUM(M132:M134)</f>
        <v>0</v>
      </c>
      <c r="N135" s="83" t="s">
        <v>207</v>
      </c>
      <c r="O135" s="1"/>
      <c r="P135" s="1"/>
      <c r="Q135" s="1"/>
    </row>
    <row r="136" spans="1:17">
      <c r="A136" s="127" t="s">
        <v>43</v>
      </c>
      <c r="B136" s="128"/>
      <c r="C136" s="129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"/>
      <c r="O136" s="1"/>
      <c r="P136" s="1"/>
      <c r="Q136" s="1"/>
    </row>
    <row r="137" spans="1:17" ht="16.5" customHeight="1">
      <c r="A137" s="15" t="s">
        <v>44</v>
      </c>
      <c r="B137" s="12"/>
      <c r="C137" s="13"/>
      <c r="D137" s="14"/>
      <c r="E137" s="14"/>
      <c r="F137" s="14">
        <v>18.72</v>
      </c>
      <c r="G137" s="14">
        <v>17700</v>
      </c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24.75" hidden="1">
      <c r="A139" s="15" t="s">
        <v>72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24.75" hidden="1">
      <c r="A140" s="15" t="s">
        <v>73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36" customHeight="1">
      <c r="A141" s="15" t="s">
        <v>74</v>
      </c>
      <c r="B141" s="12"/>
      <c r="C141" s="13"/>
      <c r="D141" s="14"/>
      <c r="E141" s="6" t="s">
        <v>415</v>
      </c>
      <c r="F141" s="14" t="s">
        <v>416</v>
      </c>
      <c r="G141" s="14">
        <v>2000</v>
      </c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36.75" hidden="1">
      <c r="A142" s="15" t="s">
        <v>75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46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60.75" hidden="1">
      <c r="A144" s="15" t="s">
        <v>76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14.25" customHeight="1">
      <c r="A145" s="15" t="s">
        <v>631</v>
      </c>
      <c r="B145" s="12" t="s">
        <v>632</v>
      </c>
      <c r="C145" s="13">
        <v>3</v>
      </c>
      <c r="D145" s="14">
        <v>550</v>
      </c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>
      <c r="A146" s="127" t="s">
        <v>28</v>
      </c>
      <c r="B146" s="131"/>
      <c r="C146" s="132"/>
      <c r="D146" s="133">
        <f>SUM(D137:D145)</f>
        <v>550</v>
      </c>
      <c r="E146" s="133"/>
      <c r="F146" s="133"/>
      <c r="G146" s="133">
        <f>SUM(G137:G144)</f>
        <v>19700</v>
      </c>
      <c r="H146" s="133"/>
      <c r="I146" s="133"/>
      <c r="J146" s="133">
        <f>SUM(J137:J144)</f>
        <v>0</v>
      </c>
      <c r="K146" s="133"/>
      <c r="L146" s="133"/>
      <c r="M146" s="133">
        <f>SUM(M137:M144)</f>
        <v>0</v>
      </c>
      <c r="N146" s="83" t="s">
        <v>207</v>
      </c>
      <c r="O146" s="1"/>
      <c r="P146" s="1"/>
      <c r="Q146" s="1"/>
    </row>
    <row r="147" spans="1:17">
      <c r="A147" s="62" t="s">
        <v>48</v>
      </c>
      <c r="B147" s="63"/>
      <c r="C147" s="64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1"/>
      <c r="O147" s="1"/>
      <c r="P147" s="1"/>
      <c r="Q147" s="1"/>
    </row>
    <row r="148" spans="1:17" ht="18" customHeight="1">
      <c r="A148" s="15" t="s">
        <v>49</v>
      </c>
      <c r="B148" s="12"/>
      <c r="C148" s="13"/>
      <c r="D148" s="14"/>
      <c r="E148" s="14"/>
      <c r="F148" s="14">
        <v>1</v>
      </c>
      <c r="G148" s="14">
        <v>6667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5" t="s">
        <v>50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5" t="s">
        <v>51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3.5" customHeight="1">
      <c r="A151" s="15" t="s">
        <v>52</v>
      </c>
      <c r="B151" s="12"/>
      <c r="C151" s="13"/>
      <c r="D151" s="14"/>
      <c r="E151" s="14" t="s">
        <v>194</v>
      </c>
      <c r="F151" s="14">
        <v>9</v>
      </c>
      <c r="G151" s="14">
        <v>4140</v>
      </c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36.75" customHeight="1">
      <c r="A152" s="15" t="s">
        <v>353</v>
      </c>
      <c r="B152" s="12"/>
      <c r="C152" s="13"/>
      <c r="D152" s="14"/>
      <c r="E152" s="14" t="s">
        <v>194</v>
      </c>
      <c r="F152" s="14">
        <v>20</v>
      </c>
      <c r="G152" s="14">
        <v>3080</v>
      </c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t="24.75" hidden="1">
      <c r="A153" s="15" t="s">
        <v>80</v>
      </c>
      <c r="B153" s="12"/>
      <c r="C153" s="13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"/>
      <c r="O153" s="1"/>
      <c r="P153" s="1"/>
      <c r="Q153" s="1"/>
    </row>
    <row r="154" spans="1:17" ht="59.25" customHeight="1">
      <c r="A154" s="15" t="s">
        <v>81</v>
      </c>
      <c r="B154" s="12"/>
      <c r="C154" s="13"/>
      <c r="D154" s="14"/>
      <c r="E154" s="14" t="s">
        <v>194</v>
      </c>
      <c r="F154" s="14">
        <v>23</v>
      </c>
      <c r="G154" s="14">
        <v>20470</v>
      </c>
      <c r="H154" s="14"/>
      <c r="I154" s="14"/>
      <c r="J154" s="14"/>
      <c r="K154" s="14"/>
      <c r="L154" s="14"/>
      <c r="M154" s="14"/>
      <c r="N154" s="1"/>
      <c r="O154" s="1"/>
      <c r="P154" s="1"/>
      <c r="Q154" s="1"/>
    </row>
    <row r="155" spans="1:17" ht="25.5" customHeight="1">
      <c r="A155" s="15" t="s">
        <v>82</v>
      </c>
      <c r="B155" s="12"/>
      <c r="C155" s="13"/>
      <c r="D155" s="14"/>
      <c r="E155" s="14" t="s">
        <v>191</v>
      </c>
      <c r="F155" s="14">
        <v>3</v>
      </c>
      <c r="G155" s="14">
        <v>3345</v>
      </c>
      <c r="H155" s="14"/>
      <c r="I155" s="14"/>
      <c r="J155" s="14"/>
      <c r="K155" s="14"/>
      <c r="L155" s="14"/>
      <c r="M155" s="14"/>
      <c r="N155" s="1"/>
      <c r="O155" s="1"/>
      <c r="P155" s="1"/>
      <c r="Q155" s="1"/>
    </row>
    <row r="156" spans="1:17">
      <c r="A156" s="17" t="s">
        <v>28</v>
      </c>
      <c r="B156" s="63"/>
      <c r="C156" s="64"/>
      <c r="D156" s="80">
        <f>SUM(D148:D155)</f>
        <v>0</v>
      </c>
      <c r="E156" s="65"/>
      <c r="F156" s="65"/>
      <c r="G156" s="80">
        <f>SUM(G148:G155)</f>
        <v>37702</v>
      </c>
      <c r="H156" s="65"/>
      <c r="I156" s="65"/>
      <c r="J156" s="80">
        <f>SUM(J148:J155)</f>
        <v>0</v>
      </c>
      <c r="K156" s="65"/>
      <c r="L156" s="65"/>
      <c r="M156" s="80">
        <f>SUM(M148:M155)</f>
        <v>0</v>
      </c>
      <c r="N156" s="83" t="s">
        <v>207</v>
      </c>
      <c r="O156" s="1"/>
      <c r="P156" s="1"/>
      <c r="Q156" s="1"/>
    </row>
    <row r="157" spans="1:17" ht="24.75" hidden="1" customHeight="1">
      <c r="A157" s="66" t="s">
        <v>58</v>
      </c>
      <c r="B157" s="287" t="s">
        <v>84</v>
      </c>
      <c r="C157" s="288"/>
      <c r="D157" s="289"/>
      <c r="E157" s="281" t="s">
        <v>85</v>
      </c>
      <c r="F157" s="282"/>
      <c r="G157" s="283"/>
      <c r="H157" s="281" t="s">
        <v>86</v>
      </c>
      <c r="I157" s="282"/>
      <c r="J157" s="283"/>
      <c r="K157" s="281" t="s">
        <v>87</v>
      </c>
      <c r="L157" s="282"/>
      <c r="M157" s="283"/>
      <c r="N157" s="1"/>
      <c r="O157" s="1"/>
      <c r="P157" s="1"/>
      <c r="Q157" s="1"/>
    </row>
    <row r="158" spans="1:17" ht="20.25" customHeight="1">
      <c r="A158" s="67" t="s">
        <v>59</v>
      </c>
      <c r="B158" s="284">
        <f>D156+D146+D135+D130+D122+D118+D111+D98+D74+D49</f>
        <v>39071</v>
      </c>
      <c r="C158" s="285"/>
      <c r="D158" s="286"/>
      <c r="E158" s="284">
        <f>G156+G146+G135+G130+G122+G118+G111+G98+G74+G49</f>
        <v>57402</v>
      </c>
      <c r="F158" s="285"/>
      <c r="G158" s="286"/>
      <c r="H158" s="284">
        <f>J156+J146+J135+J130+J122+J118+J111+J98+J74+J49</f>
        <v>0</v>
      </c>
      <c r="I158" s="285"/>
      <c r="J158" s="286"/>
      <c r="K158" s="284">
        <f>M156+M146+M135+M130+M122+M118+M111+M98+M74+M49</f>
        <v>0</v>
      </c>
      <c r="L158" s="285"/>
      <c r="M158" s="286"/>
      <c r="N158" s="83" t="s">
        <v>207</v>
      </c>
      <c r="O158" s="1"/>
      <c r="P158" s="1"/>
      <c r="Q158" s="1"/>
    </row>
    <row r="159" spans="1:17" ht="15.75" thickBot="1">
      <c r="A159" s="41" t="s">
        <v>60</v>
      </c>
      <c r="B159" s="278"/>
      <c r="C159" s="279"/>
      <c r="D159" s="279"/>
      <c r="E159" s="279"/>
      <c r="F159" s="279"/>
      <c r="G159" s="279"/>
      <c r="H159" s="279"/>
      <c r="I159" s="279"/>
      <c r="J159" s="279"/>
      <c r="K159" s="280"/>
      <c r="L159" s="76"/>
      <c r="M159" s="85">
        <f>K158+H158+E158+B158</f>
        <v>96473</v>
      </c>
      <c r="N159" s="83" t="s">
        <v>207</v>
      </c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75" t="s">
        <v>401</v>
      </c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</sheetData>
  <autoFilter ref="A16:O161">
    <filterColumn colId="13"/>
  </autoFilter>
  <mergeCells count="27">
    <mergeCell ref="A14:F14"/>
    <mergeCell ref="A9:F9"/>
    <mergeCell ref="A10:F10"/>
    <mergeCell ref="A11:F11"/>
    <mergeCell ref="A12:F12"/>
    <mergeCell ref="A13:F13"/>
    <mergeCell ref="B158:D158"/>
    <mergeCell ref="E158:G158"/>
    <mergeCell ref="H158:J158"/>
    <mergeCell ref="K158:M158"/>
    <mergeCell ref="B159:K159"/>
    <mergeCell ref="B157:D157"/>
    <mergeCell ref="E157:G157"/>
    <mergeCell ref="H157:J157"/>
    <mergeCell ref="K157:M157"/>
    <mergeCell ref="A17:A18"/>
    <mergeCell ref="B17:D17"/>
    <mergeCell ref="E17:G17"/>
    <mergeCell ref="H17:J17"/>
    <mergeCell ref="K17:M17"/>
    <mergeCell ref="A8:F8"/>
    <mergeCell ref="A1:M1"/>
    <mergeCell ref="A2:M2"/>
    <mergeCell ref="A4:F4"/>
    <mergeCell ref="A5:F5"/>
    <mergeCell ref="A6:F6"/>
    <mergeCell ref="A7:F7"/>
  </mergeCells>
  <pageMargins left="0.19685039370078741" right="0" top="0" bottom="0" header="0" footer="0"/>
  <pageSetup paperSize="9" scale="8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E141" sqref="E141"/>
    </sheetView>
  </sheetViews>
  <sheetFormatPr defaultRowHeight="15"/>
  <cols>
    <col min="1" max="1" width="28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134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100">
        <v>799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100">
        <v>658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242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-18125.82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36321.599999999999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32652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2">
        <f>G12+G9-G13</f>
        <v>-14456.220000000001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t="14.25" customHeight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 t="s">
        <v>606</v>
      </c>
      <c r="C26" s="13">
        <v>3</v>
      </c>
      <c r="D26" s="14">
        <v>2258</v>
      </c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>
      <c r="A42" s="16" t="s">
        <v>549</v>
      </c>
      <c r="B42" s="12" t="s">
        <v>187</v>
      </c>
      <c r="C42" s="13">
        <v>1</v>
      </c>
      <c r="D42" s="14">
        <v>3197</v>
      </c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5455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48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24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6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36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idden="1">
      <c r="A131" s="15" t="s">
        <v>44</v>
      </c>
      <c r="B131" s="12"/>
      <c r="C131" s="13"/>
      <c r="D131" s="14"/>
      <c r="E131" s="6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24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16.5" customHeight="1">
      <c r="A141" s="15" t="s">
        <v>49</v>
      </c>
      <c r="B141" s="12"/>
      <c r="C141" s="13"/>
      <c r="D141" s="14"/>
      <c r="E141" s="14"/>
      <c r="F141" s="14">
        <v>1</v>
      </c>
      <c r="G141" s="14">
        <v>6667</v>
      </c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15" customHeight="1">
      <c r="A144" s="15" t="s">
        <v>52</v>
      </c>
      <c r="B144" s="12"/>
      <c r="C144" s="13"/>
      <c r="D144" s="14"/>
      <c r="E144" s="14" t="s">
        <v>354</v>
      </c>
      <c r="F144" s="14">
        <v>6</v>
      </c>
      <c r="G144" s="14">
        <v>2760</v>
      </c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35.25" customHeight="1">
      <c r="A145" s="15" t="s">
        <v>353</v>
      </c>
      <c r="B145" s="12"/>
      <c r="C145" s="13"/>
      <c r="D145" s="14"/>
      <c r="E145" s="14" t="s">
        <v>354</v>
      </c>
      <c r="F145" s="14">
        <v>20</v>
      </c>
      <c r="G145" s="14">
        <v>3080</v>
      </c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customHeight="1">
      <c r="A147" s="15" t="s">
        <v>81</v>
      </c>
      <c r="B147" s="12"/>
      <c r="C147" s="13"/>
      <c r="D147" s="14"/>
      <c r="E147" s="14" t="s">
        <v>354</v>
      </c>
      <c r="F147" s="14">
        <v>14</v>
      </c>
      <c r="G147" s="14">
        <v>12460</v>
      </c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34.5" customHeight="1">
      <c r="A148" s="15" t="s">
        <v>82</v>
      </c>
      <c r="B148" s="12"/>
      <c r="C148" s="13"/>
      <c r="D148" s="14"/>
      <c r="E148" s="14" t="s">
        <v>191</v>
      </c>
      <c r="F148" s="14">
        <v>2</v>
      </c>
      <c r="G148" s="14">
        <v>2230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27197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>
      <c r="A151" s="67" t="s">
        <v>59</v>
      </c>
      <c r="B151" s="284">
        <f>D149+D139+D129+D124+D116+D112+D105+D92+D68+D43</f>
        <v>5455</v>
      </c>
      <c r="C151" s="285"/>
      <c r="D151" s="286"/>
      <c r="E151" s="284">
        <f>G149+G139+G129+G124+G116+G112+G105+G92+G68+G43</f>
        <v>27197</v>
      </c>
      <c r="F151" s="285"/>
      <c r="G151" s="286"/>
      <c r="H151" s="284">
        <f>J149+J139+J129+J124+J116+J112+J105+J92+J68+J43</f>
        <v>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32652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75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14:F14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:M1"/>
    <mergeCell ref="A2:M2"/>
    <mergeCell ref="A8:F8"/>
    <mergeCell ref="A4:F4"/>
    <mergeCell ref="A5:F5"/>
    <mergeCell ref="A6:F6"/>
    <mergeCell ref="A7:F7"/>
  </mergeCells>
  <pageMargins left="0.19685039370078741" right="0" top="0.15748031496062992" bottom="0" header="0.31496062992125984" footer="0"/>
  <pageSetup paperSize="9" scale="8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P140" sqref="P140"/>
    </sheetView>
  </sheetViews>
  <sheetFormatPr defaultRowHeight="15"/>
  <cols>
    <col min="1" max="1" width="26.425781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135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246</v>
      </c>
      <c r="B5" s="277"/>
      <c r="C5" s="277"/>
      <c r="D5" s="277"/>
      <c r="E5" s="277"/>
      <c r="F5" s="277"/>
      <c r="G5" s="90">
        <v>409.4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406.7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245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21074.22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22449.839999999997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79352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-35827.94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t="14.25" customHeight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 t="s">
        <v>633</v>
      </c>
      <c r="C26" s="13">
        <v>1.5</v>
      </c>
      <c r="D26" s="14">
        <v>1030</v>
      </c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1030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t="0.75" customHeight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5" t="s">
        <v>6</v>
      </c>
      <c r="B95" s="12" t="s">
        <v>634</v>
      </c>
      <c r="C95" s="13">
        <v>2.25</v>
      </c>
      <c r="D95" s="14">
        <v>7350</v>
      </c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5" t="s">
        <v>34</v>
      </c>
      <c r="B98" s="12"/>
      <c r="C98" s="13">
        <v>1</v>
      </c>
      <c r="D98" s="14">
        <v>120</v>
      </c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42" t="s">
        <v>90</v>
      </c>
      <c r="B99" s="12"/>
      <c r="C99" s="13">
        <v>1</v>
      </c>
      <c r="D99" s="14">
        <v>95</v>
      </c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t="0.75" customHeight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t="14.25" customHeight="1">
      <c r="A102" s="42" t="s">
        <v>37</v>
      </c>
      <c r="B102" s="12"/>
      <c r="C102" s="13">
        <v>4</v>
      </c>
      <c r="D102" s="14">
        <v>160</v>
      </c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>
      <c r="A104" s="42" t="s">
        <v>39</v>
      </c>
      <c r="B104" s="12"/>
      <c r="C104" s="13">
        <v>4</v>
      </c>
      <c r="D104" s="14">
        <v>200</v>
      </c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7925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t="0.75" hidden="1" customHeight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48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24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>
      <c r="A119" s="15" t="s">
        <v>360</v>
      </c>
      <c r="B119" s="12"/>
      <c r="C119" s="13"/>
      <c r="D119" s="14"/>
      <c r="E119" s="14"/>
      <c r="F119" s="14">
        <v>35</v>
      </c>
      <c r="G119" s="14">
        <v>35000</v>
      </c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36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15.75" customHeight="1">
      <c r="A121" s="15" t="s">
        <v>417</v>
      </c>
      <c r="B121" s="12"/>
      <c r="C121" s="13"/>
      <c r="D121" s="14"/>
      <c r="E121" s="14"/>
      <c r="F121" s="14"/>
      <c r="G121" s="14"/>
      <c r="H121" s="14"/>
      <c r="I121" s="14">
        <v>15</v>
      </c>
      <c r="J121" s="14">
        <v>7275</v>
      </c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352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35000</v>
      </c>
      <c r="H124" s="122"/>
      <c r="I124" s="122"/>
      <c r="J124" s="122">
        <f>SUM(J118:J123)</f>
        <v>7275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5" t="s">
        <v>45</v>
      </c>
      <c r="B132" s="12"/>
      <c r="C132" s="13"/>
      <c r="D132" s="14"/>
      <c r="E132" s="14"/>
      <c r="F132" s="14"/>
      <c r="G132" s="14"/>
      <c r="H132" s="14"/>
      <c r="I132" s="14" t="s">
        <v>378</v>
      </c>
      <c r="J132" s="14">
        <v>2040</v>
      </c>
      <c r="K132" s="14"/>
      <c r="L132" s="14"/>
      <c r="M132" s="14"/>
      <c r="N132" s="1"/>
      <c r="O132" s="1"/>
      <c r="P132" s="1"/>
      <c r="Q132" s="1"/>
    </row>
    <row r="133" spans="1:17" ht="24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24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2040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>
      <c r="A141" s="15" t="s">
        <v>49</v>
      </c>
      <c r="B141" s="12"/>
      <c r="C141" s="13"/>
      <c r="D141" s="14"/>
      <c r="E141" s="14"/>
      <c r="F141" s="14">
        <v>1</v>
      </c>
      <c r="G141" s="14">
        <v>6667</v>
      </c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14.25" customHeight="1">
      <c r="A144" s="15" t="s">
        <v>52</v>
      </c>
      <c r="B144" s="12"/>
      <c r="C144" s="13"/>
      <c r="D144" s="14"/>
      <c r="E144" s="14" t="s">
        <v>180</v>
      </c>
      <c r="F144" s="14">
        <v>6</v>
      </c>
      <c r="G144" s="14">
        <v>2760</v>
      </c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3.25" customHeight="1">
      <c r="A145" s="15" t="s">
        <v>353</v>
      </c>
      <c r="B145" s="12"/>
      <c r="C145" s="13"/>
      <c r="D145" s="14"/>
      <c r="E145" s="14" t="s">
        <v>363</v>
      </c>
      <c r="F145" s="14">
        <v>20</v>
      </c>
      <c r="G145" s="14">
        <v>3080</v>
      </c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61.5" customHeight="1">
      <c r="A147" s="15" t="s">
        <v>81</v>
      </c>
      <c r="B147" s="12"/>
      <c r="C147" s="13"/>
      <c r="D147" s="14"/>
      <c r="E147" s="14" t="s">
        <v>180</v>
      </c>
      <c r="F147" s="14">
        <v>14</v>
      </c>
      <c r="G147" s="14">
        <v>12460</v>
      </c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36.75" customHeight="1">
      <c r="A148" s="15" t="s">
        <v>82</v>
      </c>
      <c r="B148" s="12"/>
      <c r="C148" s="13"/>
      <c r="D148" s="14"/>
      <c r="E148" s="14" t="s">
        <v>191</v>
      </c>
      <c r="F148" s="14">
        <v>1</v>
      </c>
      <c r="G148" s="14">
        <v>1115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26082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>
      <c r="A151" s="67" t="s">
        <v>59</v>
      </c>
      <c r="B151" s="284">
        <f>D149+D139+D129+D124+D116+D112+D105+D92+D68+D43</f>
        <v>8955</v>
      </c>
      <c r="C151" s="285"/>
      <c r="D151" s="286"/>
      <c r="E151" s="284">
        <f>G149+G139+G129+G124+G116+G112+G105+G92+G68+G43</f>
        <v>61082</v>
      </c>
      <c r="F151" s="285"/>
      <c r="G151" s="286"/>
      <c r="H151" s="284">
        <f>J149+J139+J129+J124+J116+J112+J105+J92+J68+J43</f>
        <v>9315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79352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75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14:F14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8:F8"/>
    <mergeCell ref="A1:M1"/>
    <mergeCell ref="A2:M2"/>
    <mergeCell ref="A4:F4"/>
    <mergeCell ref="A5:F5"/>
    <mergeCell ref="A6:F6"/>
    <mergeCell ref="A7:F7"/>
  </mergeCells>
  <pageMargins left="0" right="0" top="0" bottom="0" header="0.31496062992125984" footer="0.31496062992125984"/>
  <pageSetup paperSize="9" scale="9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Q170"/>
  <sheetViews>
    <sheetView topLeftCell="A7" workbookViewId="0">
      <selection activeCell="D145" sqref="D145"/>
    </sheetView>
  </sheetViews>
  <sheetFormatPr defaultRowHeight="15"/>
  <cols>
    <col min="1" max="1" width="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136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247</v>
      </c>
      <c r="B5" s="277"/>
      <c r="C5" s="277"/>
      <c r="D5" s="277"/>
      <c r="E5" s="277"/>
      <c r="F5" s="277"/>
      <c r="G5" s="90">
        <v>644.4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663.9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248</v>
      </c>
      <c r="B7" s="277"/>
      <c r="C7" s="277"/>
      <c r="D7" s="277"/>
      <c r="E7" s="277"/>
      <c r="F7" s="277"/>
      <c r="G7" s="90" t="s">
        <v>242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-50941.96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36647.279999999999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6">
        <f>M156</f>
        <v>37598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6">
        <f>G12+G9-G13</f>
        <v>-51892.68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6" t="s">
        <v>504</v>
      </c>
      <c r="B44" s="12"/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t="17.25" customHeight="1">
      <c r="A45" s="11" t="s">
        <v>529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6" t="s">
        <v>535</v>
      </c>
      <c r="B46" s="12" t="s">
        <v>187</v>
      </c>
      <c r="C46" s="13">
        <v>1</v>
      </c>
      <c r="D46" s="14">
        <v>10401</v>
      </c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7" t="s">
        <v>28</v>
      </c>
      <c r="B47" s="18"/>
      <c r="C47" s="19"/>
      <c r="D47" s="20">
        <f>SUM(D20:D46)</f>
        <v>10401</v>
      </c>
      <c r="E47" s="20"/>
      <c r="F47" s="20"/>
      <c r="G47" s="20">
        <f>SUM(G20:G46)</f>
        <v>0</v>
      </c>
      <c r="H47" s="20"/>
      <c r="I47" s="20"/>
      <c r="J47" s="20">
        <f>SUM(J20:J46)</f>
        <v>0</v>
      </c>
      <c r="K47" s="20"/>
      <c r="L47" s="20"/>
      <c r="M47" s="20">
        <f>SUM(M20:M46)</f>
        <v>0</v>
      </c>
      <c r="N47" s="83" t="s">
        <v>207</v>
      </c>
      <c r="O47" s="1"/>
      <c r="P47" s="1"/>
      <c r="Q47" s="1"/>
    </row>
    <row r="48" spans="1:17" hidden="1">
      <c r="A48" s="21" t="s">
        <v>29</v>
      </c>
      <c r="B48" s="22"/>
      <c r="C48" s="23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1"/>
      <c r="O48" s="1"/>
      <c r="P48" s="1"/>
      <c r="Q48" s="1"/>
    </row>
    <row r="49" spans="1:17" hidden="1">
      <c r="A49" s="11" t="s">
        <v>5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6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7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8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9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6" t="s">
        <v>10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11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12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13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14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15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1" t="s">
        <v>16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6" t="s">
        <v>17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18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19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20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21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22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1" t="s">
        <v>23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24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25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26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6" t="s">
        <v>27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25" t="s">
        <v>28</v>
      </c>
      <c r="B72" s="26"/>
      <c r="C72" s="27"/>
      <c r="D72" s="28">
        <f>SUM(D49:D71)</f>
        <v>0</v>
      </c>
      <c r="E72" s="28"/>
      <c r="F72" s="28"/>
      <c r="G72" s="28">
        <f>SUM(G49:G71)</f>
        <v>0</v>
      </c>
      <c r="H72" s="28"/>
      <c r="I72" s="28"/>
      <c r="J72" s="28">
        <f>SUM(J49:J71)</f>
        <v>0</v>
      </c>
      <c r="K72" s="28"/>
      <c r="L72" s="28"/>
      <c r="M72" s="28">
        <f>SUM(M49:M71)</f>
        <v>0</v>
      </c>
      <c r="N72" s="83" t="s">
        <v>207</v>
      </c>
      <c r="O72" s="1"/>
      <c r="P72" s="1"/>
      <c r="Q72" s="1"/>
    </row>
    <row r="73" spans="1:17" hidden="1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 hidden="1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6" t="s">
        <v>10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11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14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21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33" t="s">
        <v>28</v>
      </c>
      <c r="B96" s="34"/>
      <c r="C96" s="35"/>
      <c r="D96" s="36">
        <f>SUM(D74:D95)</f>
        <v>0</v>
      </c>
      <c r="E96" s="36"/>
      <c r="F96" s="36"/>
      <c r="G96" s="36">
        <f>SUM(G74:G95)</f>
        <v>0</v>
      </c>
      <c r="H96" s="36"/>
      <c r="I96" s="36"/>
      <c r="J96" s="36">
        <f>SUM(J74:J95)</f>
        <v>0</v>
      </c>
      <c r="K96" s="36"/>
      <c r="L96" s="36"/>
      <c r="M96" s="36">
        <f>SUM(M74:M95)</f>
        <v>0</v>
      </c>
      <c r="N96" s="83" t="s">
        <v>207</v>
      </c>
      <c r="O96" s="1"/>
      <c r="P96" s="1"/>
      <c r="Q96" s="1"/>
    </row>
    <row r="97" spans="1:17" hidden="1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 hidden="1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6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5" t="s">
        <v>34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36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37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38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39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3" t="s">
        <v>28</v>
      </c>
      <c r="B109" s="44"/>
      <c r="C109" s="45"/>
      <c r="D109" s="46">
        <f>SUM(D98:D108)</f>
        <v>0</v>
      </c>
      <c r="E109" s="46"/>
      <c r="F109" s="46"/>
      <c r="G109" s="46">
        <f>SUM(G98:G108)</f>
        <v>0</v>
      </c>
      <c r="H109" s="46"/>
      <c r="I109" s="46"/>
      <c r="J109" s="46">
        <f>SUM(J98:J108)</f>
        <v>0</v>
      </c>
      <c r="K109" s="46"/>
      <c r="L109" s="46"/>
      <c r="M109" s="46">
        <f>SUM(M98:M108)</f>
        <v>0</v>
      </c>
      <c r="N109" s="83" t="s">
        <v>207</v>
      </c>
      <c r="O109" s="1"/>
      <c r="P109" s="1"/>
      <c r="Q109" s="1"/>
    </row>
    <row r="110" spans="1:17" hidden="1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idden="1">
      <c r="A111" s="51" t="s">
        <v>62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63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24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36.75" hidden="1">
      <c r="A114" s="51" t="s">
        <v>65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0</v>
      </c>
      <c r="H116" s="79"/>
      <c r="I116" s="79"/>
      <c r="J116" s="79">
        <f>SUM(J111:J115)</f>
        <v>0</v>
      </c>
      <c r="K116" s="79"/>
      <c r="L116" s="79"/>
      <c r="M116" s="79">
        <f>SUM(M111:M115)</f>
        <v>0</v>
      </c>
      <c r="N116" s="83" t="s">
        <v>207</v>
      </c>
      <c r="O116" s="1"/>
      <c r="P116" s="1"/>
      <c r="Q116" s="1"/>
    </row>
    <row r="117" spans="1:17" hidden="1">
      <c r="A117" s="123" t="s">
        <v>77</v>
      </c>
      <c r="B117" s="124"/>
      <c r="C117" s="125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</row>
    <row r="118" spans="1:17" ht="48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23" t="s">
        <v>28</v>
      </c>
      <c r="B120" s="124"/>
      <c r="C120" s="125"/>
      <c r="D120" s="126">
        <f>SUM(D118:D119)</f>
        <v>0</v>
      </c>
      <c r="E120" s="126"/>
      <c r="F120" s="126"/>
      <c r="G120" s="126">
        <f>SUM(G118:G119)</f>
        <v>0</v>
      </c>
      <c r="H120" s="126"/>
      <c r="I120" s="126"/>
      <c r="J120" s="126">
        <f>SUM(J118:J119)</f>
        <v>0</v>
      </c>
      <c r="K120" s="126"/>
      <c r="L120" s="126"/>
      <c r="M120" s="126">
        <f>SUM(M118:M119)</f>
        <v>0</v>
      </c>
      <c r="N120" s="83" t="s">
        <v>207</v>
      </c>
      <c r="O120" s="1"/>
      <c r="P120" s="1"/>
      <c r="Q120" s="1"/>
    </row>
    <row r="121" spans="1:17" hidden="1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36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 hidden="1">
      <c r="A123" s="15" t="s">
        <v>67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69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70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24.75" hidden="1">
      <c r="A126" s="15" t="s">
        <v>71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68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0</v>
      </c>
      <c r="H128" s="122"/>
      <c r="I128" s="122"/>
      <c r="J128" s="122">
        <f>SUM(J122:J127)</f>
        <v>0</v>
      </c>
      <c r="K128" s="122"/>
      <c r="L128" s="122"/>
      <c r="M128" s="122">
        <f>SUM(M122:M127)</f>
        <v>0</v>
      </c>
      <c r="N128" s="83" t="s">
        <v>207</v>
      </c>
      <c r="O128" s="1"/>
      <c r="P128" s="1"/>
      <c r="Q128" s="1"/>
    </row>
    <row r="129" spans="1:17" hidden="1">
      <c r="A129" s="149" t="s">
        <v>42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 t="s">
        <v>207</v>
      </c>
      <c r="O133" s="1"/>
      <c r="P133" s="1"/>
      <c r="Q133" s="1"/>
    </row>
    <row r="134" spans="1:17" hidden="1">
      <c r="A134" s="127" t="s">
        <v>43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24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24.75" hidden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48.75" hidden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48.75" hidden="1">
      <c r="A140" s="15" t="s">
        <v>75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60.75" hidden="1">
      <c r="A142" s="15" t="s">
        <v>76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27" t="s">
        <v>28</v>
      </c>
      <c r="B143" s="131"/>
      <c r="C143" s="132"/>
      <c r="D143" s="133">
        <f>SUM(D135:D142)</f>
        <v>0</v>
      </c>
      <c r="E143" s="133"/>
      <c r="F143" s="133"/>
      <c r="G143" s="133">
        <f>SUM(G135:G142)</f>
        <v>0</v>
      </c>
      <c r="H143" s="133"/>
      <c r="I143" s="133"/>
      <c r="J143" s="133">
        <f>SUM(J135:J142)</f>
        <v>0</v>
      </c>
      <c r="K143" s="133"/>
      <c r="L143" s="133"/>
      <c r="M143" s="133">
        <f>SUM(M135:M142)</f>
        <v>0</v>
      </c>
      <c r="N143" s="83" t="s">
        <v>207</v>
      </c>
      <c r="O143" s="1"/>
      <c r="P143" s="1"/>
      <c r="Q143" s="1"/>
    </row>
    <row r="144" spans="1:17" ht="18.75" customHeight="1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>
      <c r="A145" s="15" t="s">
        <v>49</v>
      </c>
      <c r="B145" s="12"/>
      <c r="C145" s="13"/>
      <c r="D145" s="14"/>
      <c r="E145" s="14"/>
      <c r="F145" s="14">
        <v>1</v>
      </c>
      <c r="G145" s="14">
        <v>6667</v>
      </c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idden="1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7.25" customHeight="1">
      <c r="A148" s="15" t="s">
        <v>52</v>
      </c>
      <c r="B148" s="12"/>
      <c r="C148" s="13"/>
      <c r="D148" s="14"/>
      <c r="E148" s="14" t="s">
        <v>355</v>
      </c>
      <c r="F148" s="14">
        <v>6</v>
      </c>
      <c r="G148" s="14">
        <v>2760</v>
      </c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33.75" customHeight="1">
      <c r="A149" s="15" t="s">
        <v>353</v>
      </c>
      <c r="B149" s="12"/>
      <c r="C149" s="13"/>
      <c r="D149" s="14"/>
      <c r="E149" s="14" t="s">
        <v>355</v>
      </c>
      <c r="F149" s="14">
        <v>20</v>
      </c>
      <c r="G149" s="14">
        <v>3080</v>
      </c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24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73.5" customHeight="1">
      <c r="A151" s="15" t="s">
        <v>81</v>
      </c>
      <c r="B151" s="12"/>
      <c r="C151" s="13"/>
      <c r="D151" s="14"/>
      <c r="E151" s="14" t="s">
        <v>355</v>
      </c>
      <c r="F151" s="14">
        <v>14</v>
      </c>
      <c r="G151" s="14">
        <v>12460</v>
      </c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36" customHeight="1">
      <c r="A152" s="15" t="s">
        <v>82</v>
      </c>
      <c r="B152" s="12"/>
      <c r="C152" s="13"/>
      <c r="D152" s="14"/>
      <c r="E152" s="14" t="s">
        <v>191</v>
      </c>
      <c r="F152" s="14">
        <v>2</v>
      </c>
      <c r="G152" s="14">
        <v>2230</v>
      </c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>
      <c r="A153" s="17" t="s">
        <v>28</v>
      </c>
      <c r="B153" s="63"/>
      <c r="C153" s="64"/>
      <c r="D153" s="80">
        <f>SUM(D145:D152)</f>
        <v>0</v>
      </c>
      <c r="E153" s="65"/>
      <c r="F153" s="65"/>
      <c r="G153" s="80">
        <f>SUM(G145:G152)</f>
        <v>27197</v>
      </c>
      <c r="H153" s="65"/>
      <c r="I153" s="65"/>
      <c r="J153" s="80">
        <f>SUM(J145:J152)</f>
        <v>0</v>
      </c>
      <c r="K153" s="65"/>
      <c r="L153" s="65"/>
      <c r="M153" s="80">
        <f>SUM(M145:M152)</f>
        <v>0</v>
      </c>
      <c r="N153" s="83"/>
      <c r="O153" s="1"/>
      <c r="P153" s="1"/>
      <c r="Q153" s="1"/>
    </row>
    <row r="154" spans="1:17" hidden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>
      <c r="A155" s="67" t="s">
        <v>59</v>
      </c>
      <c r="B155" s="284">
        <f>D153+D143+D133+D128+D120+D116+D109+D96+D72+D47</f>
        <v>10401</v>
      </c>
      <c r="C155" s="285"/>
      <c r="D155" s="286"/>
      <c r="E155" s="284">
        <f>G153+G143+G133+G128+G120+G116+G109+G96+G72+G47</f>
        <v>27197</v>
      </c>
      <c r="F155" s="285"/>
      <c r="G155" s="286"/>
      <c r="H155" s="284">
        <f>J153+J143+J133+J128+J120+J116+J109+J96+J72+J47</f>
        <v>0</v>
      </c>
      <c r="I155" s="285"/>
      <c r="J155" s="286"/>
      <c r="K155" s="284">
        <f>M153+M143+M133+M128+M120+M116+M109+M96+M72+M47</f>
        <v>0</v>
      </c>
      <c r="L155" s="285"/>
      <c r="M155" s="286"/>
      <c r="N155" s="83"/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37598</v>
      </c>
      <c r="N156" s="83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75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8">
    <filterColumn colId="13"/>
  </autoFilter>
  <mergeCells count="27">
    <mergeCell ref="A14:F14"/>
    <mergeCell ref="A9:F9"/>
    <mergeCell ref="A10:F10"/>
    <mergeCell ref="A11:F11"/>
    <mergeCell ref="A12:F12"/>
    <mergeCell ref="A13:F13"/>
    <mergeCell ref="B155:D155"/>
    <mergeCell ref="E155:G155"/>
    <mergeCell ref="H155:J155"/>
    <mergeCell ref="K155:M155"/>
    <mergeCell ref="B156:K15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8:F8"/>
    <mergeCell ref="A1:M1"/>
    <mergeCell ref="A2:M2"/>
    <mergeCell ref="A4:F4"/>
    <mergeCell ref="A5:F5"/>
    <mergeCell ref="A6:F6"/>
    <mergeCell ref="A7:F7"/>
  </mergeCells>
  <pageMargins left="0.59055118110236227" right="0.15748031496062992" top="0.15748031496062992" bottom="0" header="0.31496062992125984" footer="0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Q170"/>
  <sheetViews>
    <sheetView workbookViewId="0">
      <selection activeCell="P156" sqref="P156"/>
    </sheetView>
  </sheetViews>
  <sheetFormatPr defaultRowHeight="15"/>
  <cols>
    <col min="1" max="1" width="20.42578125" customWidth="1"/>
    <col min="2" max="2" width="14.140625" customWidth="1"/>
    <col min="3" max="3" width="6.42578125" customWidth="1"/>
    <col min="4" max="4" width="10" customWidth="1"/>
    <col min="5" max="5" width="20.7109375" customWidth="1"/>
    <col min="6" max="6" width="7.71093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 s="88" customFormat="1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87"/>
      <c r="O1" s="87"/>
      <c r="P1" s="87"/>
      <c r="Q1" s="87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93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222</v>
      </c>
      <c r="B5" s="277"/>
      <c r="C5" s="277"/>
      <c r="D5" s="277"/>
      <c r="E5" s="277"/>
      <c r="F5" s="277"/>
      <c r="G5" s="90">
        <v>1928.2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3825.1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221</v>
      </c>
      <c r="B7" s="277"/>
      <c r="C7" s="277"/>
      <c r="D7" s="277"/>
      <c r="E7" s="277"/>
      <c r="F7" s="277"/>
      <c r="G7" s="90" t="s">
        <v>220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95</v>
      </c>
      <c r="B8" s="277"/>
      <c r="C8" s="277"/>
      <c r="D8" s="277"/>
      <c r="E8" s="277"/>
      <c r="F8" s="277"/>
      <c r="G8" s="90">
        <v>1973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-646473.14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0">
        <f>G6*G10*H10</f>
        <v>211145.52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315310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2">
        <f>G12+G9-G13</f>
        <v>-750637.62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>
      <c r="A21" s="15" t="s">
        <v>6</v>
      </c>
      <c r="B21" s="12"/>
      <c r="C21" s="13"/>
      <c r="D21" s="14"/>
      <c r="E21" s="14" t="s">
        <v>178</v>
      </c>
      <c r="F21" s="14">
        <v>20</v>
      </c>
      <c r="G21" s="14">
        <v>33200</v>
      </c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 t="s">
        <v>178</v>
      </c>
      <c r="F25" s="14">
        <v>10</v>
      </c>
      <c r="G25" s="14">
        <v>9900</v>
      </c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512</v>
      </c>
      <c r="C28" s="13">
        <v>6.7</v>
      </c>
      <c r="D28" s="14">
        <v>4028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 t="s">
        <v>178</v>
      </c>
      <c r="F29" s="14">
        <v>8</v>
      </c>
      <c r="G29" s="14">
        <v>4176</v>
      </c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 t="s">
        <v>178</v>
      </c>
      <c r="F36" s="14">
        <v>6</v>
      </c>
      <c r="G36" s="14">
        <v>1998</v>
      </c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 t="s">
        <v>178</v>
      </c>
      <c r="F37" s="14">
        <v>5</v>
      </c>
      <c r="G37" s="14">
        <v>2330</v>
      </c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5" t="s">
        <v>504</v>
      </c>
      <c r="B44" s="12" t="s">
        <v>512</v>
      </c>
      <c r="C44" s="13">
        <v>6</v>
      </c>
      <c r="D44" s="14">
        <v>1008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5036</v>
      </c>
      <c r="E45" s="20"/>
      <c r="F45" s="20"/>
      <c r="G45" s="20">
        <f>SUM(G20:G44)</f>
        <v>51604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6" t="s">
        <v>10</v>
      </c>
      <c r="B52" s="12"/>
      <c r="C52" s="13"/>
      <c r="D52" s="14"/>
      <c r="E52" s="14" t="s">
        <v>178</v>
      </c>
      <c r="F52" s="14">
        <v>10</v>
      </c>
      <c r="G52" s="14">
        <v>7850</v>
      </c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5" t="s">
        <v>14</v>
      </c>
      <c r="B56" s="12"/>
      <c r="C56" s="13"/>
      <c r="D56" s="14"/>
      <c r="E56" s="14" t="s">
        <v>178</v>
      </c>
      <c r="F56" s="14">
        <v>6</v>
      </c>
      <c r="G56" s="14">
        <v>2682</v>
      </c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>
      <c r="A63" s="15" t="s">
        <v>21</v>
      </c>
      <c r="B63" s="12"/>
      <c r="C63" s="13"/>
      <c r="D63" s="14"/>
      <c r="E63" s="14" t="s">
        <v>178</v>
      </c>
      <c r="F63" s="14">
        <v>8</v>
      </c>
      <c r="G63" s="14">
        <v>2664</v>
      </c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13196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8</v>
      </c>
      <c r="B75" s="12"/>
      <c r="C75" s="13"/>
      <c r="D75" s="14"/>
      <c r="E75" s="14" t="s">
        <v>178</v>
      </c>
      <c r="F75" s="14">
        <v>10</v>
      </c>
      <c r="G75" s="14">
        <v>9300</v>
      </c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5" t="s">
        <v>14</v>
      </c>
      <c r="B80" s="12" t="s">
        <v>600</v>
      </c>
      <c r="C80" s="13">
        <v>5</v>
      </c>
      <c r="D80" s="14">
        <f>522*C80</f>
        <v>2610</v>
      </c>
      <c r="E80" s="14" t="s">
        <v>178</v>
      </c>
      <c r="F80" s="14">
        <v>8</v>
      </c>
      <c r="G80" s="14">
        <v>3576</v>
      </c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5" t="s">
        <v>21</v>
      </c>
      <c r="B87" s="12"/>
      <c r="C87" s="13"/>
      <c r="D87" s="14"/>
      <c r="E87" s="14" t="s">
        <v>178</v>
      </c>
      <c r="F87" s="14">
        <v>6</v>
      </c>
      <c r="G87" s="14">
        <v>1998</v>
      </c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>
      <c r="A94" s="11" t="s">
        <v>503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>
      <c r="A95" s="16" t="s">
        <v>601</v>
      </c>
      <c r="B95" s="12" t="s">
        <v>600</v>
      </c>
      <c r="C95" s="13">
        <v>5</v>
      </c>
      <c r="D95" s="14">
        <v>798</v>
      </c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>
      <c r="A96" s="33" t="s">
        <v>28</v>
      </c>
      <c r="B96" s="34"/>
      <c r="C96" s="35"/>
      <c r="D96" s="36">
        <f>SUM(D72:D95)</f>
        <v>3408</v>
      </c>
      <c r="E96" s="36"/>
      <c r="F96" s="36"/>
      <c r="G96" s="36">
        <f>SUM(G72:G95)</f>
        <v>14874</v>
      </c>
      <c r="H96" s="36"/>
      <c r="I96" s="36"/>
      <c r="J96" s="36">
        <f>SUM(J72:J95)</f>
        <v>0</v>
      </c>
      <c r="K96" s="36"/>
      <c r="L96" s="36"/>
      <c r="M96" s="36">
        <f>SUM(M72:M95)</f>
        <v>0</v>
      </c>
      <c r="N96" s="83" t="s">
        <v>207</v>
      </c>
      <c r="O96" s="1"/>
      <c r="P96" s="1"/>
      <c r="Q96" s="1"/>
    </row>
    <row r="97" spans="1:17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15" t="s">
        <v>6</v>
      </c>
      <c r="B99" s="12" t="s">
        <v>511</v>
      </c>
      <c r="C99" s="13">
        <v>6</v>
      </c>
      <c r="D99" s="14">
        <v>8647</v>
      </c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>
      <c r="A102" s="15" t="s">
        <v>34</v>
      </c>
      <c r="B102" s="12" t="s">
        <v>509</v>
      </c>
      <c r="C102" s="13">
        <v>1</v>
      </c>
      <c r="D102" s="14">
        <v>250</v>
      </c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>
      <c r="A104" s="42" t="s">
        <v>35</v>
      </c>
      <c r="B104" s="12" t="s">
        <v>509</v>
      </c>
      <c r="C104" s="13">
        <v>2</v>
      </c>
      <c r="D104" s="14">
        <v>340</v>
      </c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2" t="s">
        <v>36</v>
      </c>
      <c r="B105" s="12" t="s">
        <v>510</v>
      </c>
      <c r="C105" s="13">
        <v>1</v>
      </c>
      <c r="D105" s="14">
        <v>270</v>
      </c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37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>
      <c r="A107" s="42" t="s">
        <v>38</v>
      </c>
      <c r="B107" s="12" t="s">
        <v>511</v>
      </c>
      <c r="C107" s="13">
        <v>2</v>
      </c>
      <c r="D107" s="14">
        <v>350</v>
      </c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39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>
      <c r="A109" s="43" t="s">
        <v>28</v>
      </c>
      <c r="B109" s="44"/>
      <c r="C109" s="45"/>
      <c r="D109" s="46">
        <f>SUM(D98:D108)</f>
        <v>9857</v>
      </c>
      <c r="E109" s="46"/>
      <c r="F109" s="46"/>
      <c r="G109" s="46">
        <f>SUM(G98:G108)</f>
        <v>0</v>
      </c>
      <c r="H109" s="46"/>
      <c r="I109" s="46"/>
      <c r="J109" s="46">
        <f>SUM(J98:J108)</f>
        <v>0</v>
      </c>
      <c r="K109" s="46"/>
      <c r="L109" s="46"/>
      <c r="M109" s="46">
        <f>SUM(M98:M108)</f>
        <v>0</v>
      </c>
      <c r="N109" s="83" t="s">
        <v>207</v>
      </c>
      <c r="O109" s="1"/>
      <c r="P109" s="1"/>
      <c r="Q109" s="1"/>
    </row>
    <row r="110" spans="1:17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idden="1">
      <c r="A111" s="51" t="s">
        <v>62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49.5" customHeight="1">
      <c r="A112" s="51" t="s">
        <v>63</v>
      </c>
      <c r="B112" s="12"/>
      <c r="C112" s="13"/>
      <c r="D112" s="14"/>
      <c r="E112" s="6" t="s">
        <v>654</v>
      </c>
      <c r="F112" s="14">
        <v>270</v>
      </c>
      <c r="G112" s="14">
        <v>108000</v>
      </c>
      <c r="H112" s="6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24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36.75" hidden="1">
      <c r="A114" s="51" t="s">
        <v>65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108000</v>
      </c>
      <c r="H116" s="79"/>
      <c r="I116" s="79"/>
      <c r="J116" s="79">
        <f>SUM(J111:J115)</f>
        <v>0</v>
      </c>
      <c r="K116" s="79"/>
      <c r="L116" s="79"/>
      <c r="M116" s="79">
        <f>SUM(M111:M115)</f>
        <v>0</v>
      </c>
      <c r="N116" s="83" t="s">
        <v>207</v>
      </c>
      <c r="O116" s="1"/>
      <c r="P116" s="1"/>
      <c r="Q116" s="1"/>
    </row>
    <row r="117" spans="1:17" hidden="1">
      <c r="A117" s="123" t="s">
        <v>77</v>
      </c>
      <c r="B117" s="124"/>
      <c r="C117" s="125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</row>
    <row r="118" spans="1:17" ht="60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23" t="s">
        <v>28</v>
      </c>
      <c r="B120" s="124"/>
      <c r="C120" s="125"/>
      <c r="D120" s="126">
        <f>SUM(D118:D119)</f>
        <v>0</v>
      </c>
      <c r="E120" s="126"/>
      <c r="F120" s="126"/>
      <c r="G120" s="126">
        <f>SUM(G118:G119)</f>
        <v>0</v>
      </c>
      <c r="H120" s="126"/>
      <c r="I120" s="126"/>
      <c r="J120" s="126">
        <f>SUM(J118:J119)</f>
        <v>0</v>
      </c>
      <c r="K120" s="126"/>
      <c r="L120" s="126"/>
      <c r="M120" s="126">
        <f>SUM(M118:M119)</f>
        <v>0</v>
      </c>
      <c r="N120" s="83" t="s">
        <v>207</v>
      </c>
      <c r="O120" s="1"/>
      <c r="P120" s="1"/>
      <c r="Q120" s="1"/>
    </row>
    <row r="121" spans="1:17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36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 hidden="1">
      <c r="A123" s="15" t="s">
        <v>67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48.75" hidden="1">
      <c r="A124" s="15" t="s">
        <v>69</v>
      </c>
      <c r="B124" s="12"/>
      <c r="C124" s="13"/>
      <c r="D124" s="14"/>
      <c r="E124" s="14"/>
      <c r="F124" s="14"/>
      <c r="G124" s="14"/>
      <c r="H124" s="6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70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36.75" hidden="1">
      <c r="A126" s="15" t="s">
        <v>71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t="26.25" customHeight="1">
      <c r="A127" s="15" t="s">
        <v>592</v>
      </c>
      <c r="B127" s="12"/>
      <c r="C127" s="13"/>
      <c r="D127" s="14"/>
      <c r="E127" s="14"/>
      <c r="F127" s="14"/>
      <c r="G127" s="14"/>
      <c r="H127" s="14" t="s">
        <v>591</v>
      </c>
      <c r="I127" s="14">
        <v>10</v>
      </c>
      <c r="J127" s="14">
        <v>7500</v>
      </c>
      <c r="K127" s="14"/>
      <c r="L127" s="14"/>
      <c r="M127" s="14"/>
      <c r="N127" s="1"/>
      <c r="O127" s="1"/>
      <c r="P127" s="1"/>
      <c r="Q127" s="1"/>
    </row>
    <row r="128" spans="1:17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0</v>
      </c>
      <c r="H128" s="122"/>
      <c r="I128" s="122"/>
      <c r="J128" s="122">
        <f>SUM(J122:J127)</f>
        <v>7500</v>
      </c>
      <c r="K128" s="122"/>
      <c r="L128" s="122"/>
      <c r="M128" s="122">
        <f>SUM(M122:M127)</f>
        <v>0</v>
      </c>
      <c r="N128" s="83" t="s">
        <v>207</v>
      </c>
      <c r="O128" s="1"/>
      <c r="P128" s="1"/>
      <c r="Q128" s="1"/>
    </row>
    <row r="129" spans="1:17" hidden="1">
      <c r="A129" s="149" t="s">
        <v>458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 t="s">
        <v>207</v>
      </c>
      <c r="O133" s="1"/>
      <c r="P133" s="1"/>
      <c r="Q133" s="1"/>
    </row>
    <row r="134" spans="1:17" hidden="1">
      <c r="A134" s="127" t="s">
        <v>459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36.75" hidden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48.75" hidden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84.75" hidden="1">
      <c r="A142" s="15" t="s">
        <v>76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27" t="s">
        <v>28</v>
      </c>
      <c r="B143" s="131"/>
      <c r="C143" s="132"/>
      <c r="D143" s="133">
        <f>SUM(D135:D142)</f>
        <v>0</v>
      </c>
      <c r="E143" s="133"/>
      <c r="F143" s="133"/>
      <c r="G143" s="133">
        <f>SUM(G135:G142)</f>
        <v>0</v>
      </c>
      <c r="H143" s="133"/>
      <c r="I143" s="133"/>
      <c r="J143" s="133">
        <f>SUM(J135:J142)</f>
        <v>0</v>
      </c>
      <c r="K143" s="133"/>
      <c r="L143" s="133"/>
      <c r="M143" s="133">
        <f>SUM(M135:M142)</f>
        <v>0</v>
      </c>
      <c r="N143" s="83" t="s">
        <v>207</v>
      </c>
      <c r="O143" s="1"/>
      <c r="P143" s="1"/>
      <c r="Q143" s="1"/>
    </row>
    <row r="144" spans="1:17" ht="24.75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>
      <c r="A145" s="15" t="s">
        <v>49</v>
      </c>
      <c r="B145" s="12"/>
      <c r="C145" s="161">
        <v>2</v>
      </c>
      <c r="D145" s="108">
        <v>13334</v>
      </c>
      <c r="E145" s="161"/>
      <c r="F145" s="108"/>
      <c r="G145" s="108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idden="1">
      <c r="A146" s="15" t="s">
        <v>50</v>
      </c>
      <c r="B146" s="12"/>
      <c r="C146" s="161"/>
      <c r="D146" s="108"/>
      <c r="E146" s="108"/>
      <c r="F146" s="108"/>
      <c r="G146" s="108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idden="1">
      <c r="A147" s="15" t="s">
        <v>51</v>
      </c>
      <c r="B147" s="12"/>
      <c r="C147" s="161"/>
      <c r="D147" s="108"/>
      <c r="E147" s="108"/>
      <c r="F147" s="108"/>
      <c r="G147" s="108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52</v>
      </c>
      <c r="B148" s="12"/>
      <c r="C148" s="161"/>
      <c r="D148" s="108"/>
      <c r="E148" s="108"/>
      <c r="F148" s="108"/>
      <c r="G148" s="108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customHeight="1">
      <c r="A149" s="15" t="s">
        <v>353</v>
      </c>
      <c r="B149" s="12"/>
      <c r="C149" s="161">
        <v>75</v>
      </c>
      <c r="D149" s="108">
        <v>37671</v>
      </c>
      <c r="E149" s="108"/>
      <c r="F149" s="108">
        <v>125</v>
      </c>
      <c r="G149" s="108">
        <v>30800</v>
      </c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24.75" hidden="1">
      <c r="A150" s="15" t="s">
        <v>80</v>
      </c>
      <c r="B150" s="12"/>
      <c r="C150" s="161"/>
      <c r="D150" s="202"/>
      <c r="E150" s="108"/>
      <c r="F150" s="108"/>
      <c r="G150" s="108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>
      <c r="A151" s="15" t="s">
        <v>81</v>
      </c>
      <c r="B151" s="12"/>
      <c r="C151" s="203">
        <v>17</v>
      </c>
      <c r="D151" s="108">
        <v>15130</v>
      </c>
      <c r="E151" s="161"/>
      <c r="F151" s="108">
        <v>3</v>
      </c>
      <c r="G151" s="108">
        <v>2670</v>
      </c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>
      <c r="A152" s="15" t="s">
        <v>82</v>
      </c>
      <c r="B152" s="12"/>
      <c r="C152" s="13"/>
      <c r="D152" s="201"/>
      <c r="E152" s="108"/>
      <c r="F152" s="108"/>
      <c r="G152" s="108"/>
      <c r="H152" s="108"/>
      <c r="I152" s="108"/>
      <c r="J152" s="108"/>
      <c r="K152" s="108" t="s">
        <v>191</v>
      </c>
      <c r="L152" s="108">
        <v>2</v>
      </c>
      <c r="M152" s="108">
        <v>2230</v>
      </c>
      <c r="N152" s="1"/>
      <c r="O152" s="1"/>
      <c r="P152" s="1"/>
      <c r="Q152" s="1"/>
    </row>
    <row r="153" spans="1:17">
      <c r="A153" s="17" t="s">
        <v>28</v>
      </c>
      <c r="B153" s="63"/>
      <c r="C153" s="64"/>
      <c r="D153" s="80">
        <f>SUM(D145:D152)</f>
        <v>66135</v>
      </c>
      <c r="E153" s="65"/>
      <c r="F153" s="65"/>
      <c r="G153" s="80">
        <f>SUM(G145:G152)</f>
        <v>33470</v>
      </c>
      <c r="H153" s="65"/>
      <c r="I153" s="65"/>
      <c r="J153" s="80">
        <f>SUM(J145:J152)</f>
        <v>0</v>
      </c>
      <c r="K153" s="65"/>
      <c r="L153" s="65"/>
      <c r="M153" s="80">
        <f>SUM(M145:M152)</f>
        <v>2230</v>
      </c>
      <c r="N153" s="83" t="s">
        <v>207</v>
      </c>
      <c r="O153" s="1"/>
      <c r="P153" s="1"/>
      <c r="Q153" s="1"/>
    </row>
    <row r="154" spans="1:17" ht="24.75" hidden="1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24.75">
      <c r="A155" s="67" t="s">
        <v>59</v>
      </c>
      <c r="B155" s="284">
        <f>D153+D143+D133+D128+D120+D116+D109+D96+D70+D45</f>
        <v>84436</v>
      </c>
      <c r="C155" s="285"/>
      <c r="D155" s="286"/>
      <c r="E155" s="284">
        <f>G153+G143+G133+G128+G120+G116+G109+G96+G70+G45</f>
        <v>221144</v>
      </c>
      <c r="F155" s="285"/>
      <c r="G155" s="286"/>
      <c r="H155" s="284">
        <f>J153+J143+J133+J128+J120+J116+J109+J96+J70+J45</f>
        <v>7500</v>
      </c>
      <c r="I155" s="285"/>
      <c r="J155" s="286"/>
      <c r="K155" s="284">
        <f>M153+M143+M133+M128+M120+M116+M109+M96+M70+M45</f>
        <v>2230</v>
      </c>
      <c r="L155" s="285"/>
      <c r="M155" s="286"/>
      <c r="N155" s="83" t="s">
        <v>207</v>
      </c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315310</v>
      </c>
      <c r="N156" s="83" t="s">
        <v>207</v>
      </c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74" t="s">
        <v>401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8">
    <filterColumn colId="13"/>
  </autoFilter>
  <mergeCells count="27">
    <mergeCell ref="A7:F7"/>
    <mergeCell ref="A8:F8"/>
    <mergeCell ref="A1:M1"/>
    <mergeCell ref="A2:M2"/>
    <mergeCell ref="A5:F5"/>
    <mergeCell ref="A4:F4"/>
    <mergeCell ref="A6:F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14:F14"/>
    <mergeCell ref="A9:F9"/>
    <mergeCell ref="A10:F10"/>
    <mergeCell ref="A11:F11"/>
    <mergeCell ref="A12:F12"/>
    <mergeCell ref="A13:F13"/>
    <mergeCell ref="B155:D155"/>
    <mergeCell ref="E155:G155"/>
    <mergeCell ref="H155:J155"/>
    <mergeCell ref="K155:M155"/>
    <mergeCell ref="B156:K156"/>
  </mergeCells>
  <pageMargins left="0.59055118110236227" right="0.15748031496062992" top="0.15748031496062992" bottom="0.15748031496062992" header="0.31496062992125984" footer="0.31496062992125984"/>
  <pageSetup paperSize="9" scale="8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6" sqref="A16:XFD16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137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249</v>
      </c>
      <c r="B5" s="277"/>
      <c r="C5" s="277"/>
      <c r="D5" s="277"/>
      <c r="E5" s="277"/>
      <c r="F5" s="277"/>
      <c r="G5" s="90">
        <v>356.7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410.3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245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87">
        <v>-29142.25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22648.559999999998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-6493.6900000000023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 hidden="1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6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hidden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 hidden="1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251</v>
      </c>
      <c r="O151" s="1"/>
      <c r="P151" s="1"/>
      <c r="Q151" s="1"/>
    </row>
    <row r="152" spans="1:17" ht="15.75" hidden="1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0</v>
      </c>
      <c r="N152" s="83" t="s">
        <v>251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75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14:F14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8:F8"/>
    <mergeCell ref="A1:M1"/>
    <mergeCell ref="A2:M2"/>
    <mergeCell ref="A4:F4"/>
    <mergeCell ref="A5:F5"/>
    <mergeCell ref="A6:F6"/>
    <mergeCell ref="A7:F7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G9" sqref="G9:G1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138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87">
        <v>341.9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87">
        <v>412.2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245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87">
        <v>1954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78">
        <v>-12278.56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22753.439999999999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6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6">
        <f>G12+G9-G13</f>
        <v>10474.879999999999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 hidden="1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6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hidden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 hidden="1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251</v>
      </c>
      <c r="O151" s="1"/>
      <c r="P151" s="1"/>
      <c r="Q151" s="1"/>
    </row>
    <row r="152" spans="1:17" ht="15.75" hidden="1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0</v>
      </c>
      <c r="N152" s="83" t="s">
        <v>251</v>
      </c>
      <c r="O152" s="1"/>
      <c r="P152" s="1"/>
      <c r="Q152" s="1"/>
    </row>
    <row r="153" spans="1:17" hidden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75" t="s">
        <v>401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14:F14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8:F8"/>
    <mergeCell ref="A1:M1"/>
    <mergeCell ref="A2:M2"/>
    <mergeCell ref="A4:F4"/>
    <mergeCell ref="A5:F5"/>
    <mergeCell ref="A6:F6"/>
    <mergeCell ref="A7:F7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68"/>
  <sheetViews>
    <sheetView topLeftCell="A13" workbookViewId="0">
      <selection activeCell="B150" sqref="B150"/>
    </sheetView>
  </sheetViews>
  <sheetFormatPr defaultRowHeight="15"/>
  <cols>
    <col min="1" max="1" width="21.710937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139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250</v>
      </c>
      <c r="B5" s="277"/>
      <c r="C5" s="277"/>
      <c r="D5" s="277"/>
      <c r="E5" s="277"/>
      <c r="F5" s="277"/>
      <c r="G5" s="100">
        <v>612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100">
        <v>659.2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242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87">
        <v>-120555.86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36387.840000000004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89524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2">
        <f>G12+G9-G13</f>
        <v>-173692.02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 t="s">
        <v>550</v>
      </c>
      <c r="C26" s="13">
        <v>2</v>
      </c>
      <c r="D26" s="14">
        <f>760*C26</f>
        <v>1520</v>
      </c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551</v>
      </c>
      <c r="C28" s="13">
        <v>10.3</v>
      </c>
      <c r="D28" s="14">
        <f>570*C28</f>
        <v>5871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550</v>
      </c>
      <c r="C29" s="13">
        <v>1</v>
      </c>
      <c r="D29" s="14">
        <v>522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>
      <c r="A35" s="15" t="s">
        <v>20</v>
      </c>
      <c r="B35" s="12" t="s">
        <v>552</v>
      </c>
      <c r="C35" s="13">
        <v>2</v>
      </c>
      <c r="D35" s="14">
        <f>495*C35</f>
        <v>990</v>
      </c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550</v>
      </c>
      <c r="C36" s="13">
        <v>2</v>
      </c>
      <c r="D36" s="14">
        <f>330*C36</f>
        <v>660</v>
      </c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551</v>
      </c>
      <c r="C44" s="13">
        <v>14</v>
      </c>
      <c r="D44" s="14">
        <v>2501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12064</v>
      </c>
      <c r="E45" s="20"/>
      <c r="F45" s="20"/>
      <c r="G45" s="20">
        <f>SUM(G20:G44)</f>
        <v>0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 hidden="1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 hidden="1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 hidden="1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 hidden="1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24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36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60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36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>
      <c r="A121" s="15" t="s">
        <v>360</v>
      </c>
      <c r="B121" s="12"/>
      <c r="C121" s="13"/>
      <c r="D121" s="14"/>
      <c r="E121" s="14"/>
      <c r="F121" s="14">
        <v>70</v>
      </c>
      <c r="G121" s="14">
        <v>70000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48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68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70000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 hidden="1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24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36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48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84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>
      <c r="A146" s="15" t="s">
        <v>52</v>
      </c>
      <c r="B146" s="12"/>
      <c r="C146" s="13"/>
      <c r="D146" s="14"/>
      <c r="E146" s="14"/>
      <c r="F146" s="14"/>
      <c r="G146" s="14"/>
      <c r="H146" s="14"/>
      <c r="I146" s="14">
        <v>2</v>
      </c>
      <c r="J146" s="14">
        <v>3000</v>
      </c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79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84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>
      <c r="A150" s="15" t="s">
        <v>82</v>
      </c>
      <c r="B150" s="12"/>
      <c r="C150" s="13"/>
      <c r="D150" s="14"/>
      <c r="E150" s="14"/>
      <c r="F150" s="14"/>
      <c r="G150" s="14"/>
      <c r="H150" s="6" t="s">
        <v>418</v>
      </c>
      <c r="I150" s="14">
        <v>4</v>
      </c>
      <c r="J150" s="14">
        <v>4460</v>
      </c>
      <c r="K150" s="14"/>
      <c r="L150" s="14"/>
      <c r="M150" s="14"/>
      <c r="N150" s="1"/>
      <c r="O150" s="1"/>
      <c r="P150" s="1"/>
      <c r="Q150" s="1"/>
    </row>
    <row r="151" spans="1:17">
      <c r="A151" s="17" t="s">
        <v>28</v>
      </c>
      <c r="B151" s="63"/>
      <c r="C151" s="64"/>
      <c r="D151" s="80">
        <f>SUM(D143:D150)</f>
        <v>0</v>
      </c>
      <c r="E151" s="65"/>
      <c r="F151" s="65"/>
      <c r="G151" s="80">
        <f>SUM(G143:G150)</f>
        <v>0</v>
      </c>
      <c r="H151" s="65"/>
      <c r="I151" s="65"/>
      <c r="J151" s="80">
        <f>SUM(J143:J150)</f>
        <v>7460</v>
      </c>
      <c r="K151" s="65"/>
      <c r="L151" s="65"/>
      <c r="M151" s="80">
        <f>SUM(M143:M150)</f>
        <v>0</v>
      </c>
      <c r="N151" s="83" t="s">
        <v>207</v>
      </c>
      <c r="O151" s="1"/>
      <c r="P151" s="1"/>
      <c r="Q151" s="1"/>
    </row>
    <row r="152" spans="1:17" ht="24.75" hidden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>
      <c r="A153" s="67" t="s">
        <v>59</v>
      </c>
      <c r="B153" s="284">
        <f>D151+D141+D131+D126+D118+D114+D107+D94+D70+D45</f>
        <v>12064</v>
      </c>
      <c r="C153" s="285"/>
      <c r="D153" s="286"/>
      <c r="E153" s="284">
        <f>G151+G141+G131+G126+G118+G114+G107+G94+G70+G45</f>
        <v>70000</v>
      </c>
      <c r="F153" s="285"/>
      <c r="G153" s="286"/>
      <c r="H153" s="284">
        <f>J151+J141+J131+J126+J118+J114+J107+J94+J70+J45</f>
        <v>7460</v>
      </c>
      <c r="I153" s="285"/>
      <c r="J153" s="286"/>
      <c r="K153" s="284">
        <f>M151+M141+M131+M126+M118+M114+M107+M94+M70+M45</f>
        <v>0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89524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75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6">
    <filterColumn colId="13"/>
  </autoFilter>
  <mergeCells count="27">
    <mergeCell ref="A14:F14"/>
    <mergeCell ref="A9:F9"/>
    <mergeCell ref="A10:F10"/>
    <mergeCell ref="A11:F11"/>
    <mergeCell ref="A12:F12"/>
    <mergeCell ref="A13:F13"/>
    <mergeCell ref="B153:D153"/>
    <mergeCell ref="E153:G153"/>
    <mergeCell ref="H153:J153"/>
    <mergeCell ref="K153:M153"/>
    <mergeCell ref="B154:K154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1:M1"/>
    <mergeCell ref="A2:M2"/>
    <mergeCell ref="A8:F8"/>
    <mergeCell ref="A4:F4"/>
    <mergeCell ref="A5:F5"/>
    <mergeCell ref="A6:F6"/>
    <mergeCell ref="A7:F7"/>
  </mergeCells>
  <pageMargins left="0.59055118110236227" right="0.15748031496062992" top="0.15748031496062992" bottom="0.15748031496062992" header="0.31496062992125984" footer="0.31496062992125984"/>
  <pageSetup paperSize="9" scale="8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69"/>
  <sheetViews>
    <sheetView topLeftCell="A4" workbookViewId="0">
      <selection activeCell="A44" sqref="A44:A4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140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218</v>
      </c>
      <c r="B5" s="277"/>
      <c r="C5" s="277"/>
      <c r="D5" s="277"/>
      <c r="E5" s="277"/>
      <c r="F5" s="277"/>
      <c r="G5" s="90">
        <v>361.9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413.3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245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87">
        <v>2018.95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22814.159999999996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M155</f>
        <v>2924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21909.109999999997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87" t="s">
        <v>340</v>
      </c>
      <c r="B15" s="87"/>
      <c r="C15" s="87"/>
      <c r="D15" s="87"/>
      <c r="E15" s="87"/>
      <c r="F15" s="8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7"/>
      <c r="B16" s="87"/>
      <c r="C16" s="87"/>
      <c r="D16" s="87"/>
      <c r="E16" s="87"/>
      <c r="F16" s="87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>
      <c r="A18" s="271" t="s">
        <v>1</v>
      </c>
      <c r="B18" s="273" t="s">
        <v>54</v>
      </c>
      <c r="C18" s="274"/>
      <c r="D18" s="275"/>
      <c r="E18" s="276" t="s">
        <v>55</v>
      </c>
      <c r="F18" s="274"/>
      <c r="G18" s="275"/>
      <c r="H18" s="276" t="s">
        <v>56</v>
      </c>
      <c r="I18" s="274"/>
      <c r="J18" s="275"/>
      <c r="K18" s="276" t="s">
        <v>57</v>
      </c>
      <c r="L18" s="274"/>
      <c r="M18" s="275"/>
      <c r="N18" s="1"/>
      <c r="O18" s="1"/>
      <c r="P18" s="1"/>
      <c r="Q18" s="1"/>
    </row>
    <row r="19" spans="1:17" ht="24.75">
      <c r="A19" s="272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13</v>
      </c>
      <c r="B29" s="12" t="s">
        <v>553</v>
      </c>
      <c r="C29" s="13">
        <v>4</v>
      </c>
      <c r="D29" s="14">
        <f>522*C29</f>
        <v>2088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1" t="s">
        <v>503</v>
      </c>
      <c r="B44" s="12"/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6" t="s">
        <v>504</v>
      </c>
      <c r="B45" s="12" t="s">
        <v>553</v>
      </c>
      <c r="C45" s="13">
        <v>6</v>
      </c>
      <c r="D45" s="14">
        <v>836</v>
      </c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7" t="s">
        <v>28</v>
      </c>
      <c r="B46" s="18"/>
      <c r="C46" s="19"/>
      <c r="D46" s="20">
        <f>SUM(D21:D45)</f>
        <v>2924</v>
      </c>
      <c r="E46" s="20"/>
      <c r="F46" s="20"/>
      <c r="G46" s="20">
        <f>SUM(G21:G45)</f>
        <v>0</v>
      </c>
      <c r="H46" s="20"/>
      <c r="I46" s="20"/>
      <c r="J46" s="20">
        <f>SUM(J21:J45)</f>
        <v>0</v>
      </c>
      <c r="K46" s="20"/>
      <c r="L46" s="20"/>
      <c r="M46" s="20">
        <f>SUM(M21:M45)</f>
        <v>0</v>
      </c>
      <c r="N46" s="83" t="s">
        <v>207</v>
      </c>
      <c r="O46" s="1"/>
      <c r="P46" s="1"/>
      <c r="Q46" s="1"/>
    </row>
    <row r="47" spans="1:17" hidden="1">
      <c r="A47" s="21" t="s">
        <v>29</v>
      </c>
      <c r="B47" s="22"/>
      <c r="C47" s="23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1"/>
      <c r="O47" s="1"/>
      <c r="P47" s="1"/>
      <c r="Q47" s="1"/>
    </row>
    <row r="48" spans="1:17" hidden="1">
      <c r="A48" s="11" t="s">
        <v>5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6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7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8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9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6" t="s">
        <v>10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11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12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t="15" hidden="1" customHeight="1">
      <c r="A56" s="15" t="s">
        <v>13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t="15.75" hidden="1" customHeight="1">
      <c r="A57" s="15" t="s">
        <v>14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15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1" t="s">
        <v>16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6" t="s">
        <v>17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18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19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20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21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22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1" t="s">
        <v>23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24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25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26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6" t="s">
        <v>27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25" t="s">
        <v>28</v>
      </c>
      <c r="B71" s="26"/>
      <c r="C71" s="27"/>
      <c r="D71" s="28">
        <f>SUM(D48:D70)</f>
        <v>0</v>
      </c>
      <c r="E71" s="28"/>
      <c r="F71" s="28"/>
      <c r="G71" s="28">
        <f>SUM(G48:G70)</f>
        <v>0</v>
      </c>
      <c r="H71" s="28"/>
      <c r="I71" s="28"/>
      <c r="J71" s="28">
        <f>SUM(J48:J70)</f>
        <v>0</v>
      </c>
      <c r="K71" s="28"/>
      <c r="L71" s="28"/>
      <c r="M71" s="28">
        <f>SUM(M48:M70)</f>
        <v>0</v>
      </c>
      <c r="N71" s="83" t="s">
        <v>207</v>
      </c>
      <c r="O71" s="1"/>
      <c r="P71" s="1"/>
      <c r="Q71" s="1"/>
    </row>
    <row r="72" spans="1:17" hidden="1">
      <c r="A72" s="29" t="s">
        <v>30</v>
      </c>
      <c r="B72" s="30"/>
      <c r="C72" s="31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1"/>
      <c r="O72" s="1"/>
      <c r="P72" s="1"/>
      <c r="Q72" s="1"/>
    </row>
    <row r="73" spans="1:17" hidden="1">
      <c r="A73" s="11" t="s">
        <v>5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6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7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8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6" t="s">
        <v>10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11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12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13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14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15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1" t="s">
        <v>16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6" t="s">
        <v>17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18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19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20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21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22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1" t="s">
        <v>23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24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25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26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6" t="s">
        <v>27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33" t="s">
        <v>28</v>
      </c>
      <c r="B95" s="34"/>
      <c r="C95" s="35"/>
      <c r="D95" s="36">
        <f>SUM(D73:D94)</f>
        <v>0</v>
      </c>
      <c r="E95" s="36"/>
      <c r="F95" s="36"/>
      <c r="G95" s="36">
        <f>SUM(G73:G94)</f>
        <v>0</v>
      </c>
      <c r="H95" s="36"/>
      <c r="I95" s="36"/>
      <c r="J95" s="36">
        <f>SUM(J73:J94)</f>
        <v>0</v>
      </c>
      <c r="K95" s="36"/>
      <c r="L95" s="36"/>
      <c r="M95" s="36">
        <f>SUM(M73:M94)</f>
        <v>0</v>
      </c>
      <c r="N95" s="83" t="s">
        <v>207</v>
      </c>
      <c r="O95" s="1"/>
      <c r="P95" s="1"/>
      <c r="Q95" s="1"/>
    </row>
    <row r="96" spans="1:17" hidden="1">
      <c r="A96" s="37" t="s">
        <v>31</v>
      </c>
      <c r="B96" s="38"/>
      <c r="C96" s="39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1"/>
      <c r="O96" s="1"/>
      <c r="P96" s="1"/>
      <c r="Q96" s="1"/>
    </row>
    <row r="97" spans="1:17" hidden="1">
      <c r="A97" s="11" t="s">
        <v>5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6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6" t="s">
        <v>32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1" t="s">
        <v>33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15" t="s">
        <v>34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90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35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36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37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38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39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3" t="s">
        <v>28</v>
      </c>
      <c r="B108" s="44"/>
      <c r="C108" s="45"/>
      <c r="D108" s="46">
        <f>SUM(D97:D107)</f>
        <v>0</v>
      </c>
      <c r="E108" s="46"/>
      <c r="F108" s="46"/>
      <c r="G108" s="46">
        <f>SUM(G97:G107)</f>
        <v>0</v>
      </c>
      <c r="H108" s="46"/>
      <c r="I108" s="46"/>
      <c r="J108" s="46">
        <f>SUM(J97:J107)</f>
        <v>0</v>
      </c>
      <c r="K108" s="46"/>
      <c r="L108" s="46"/>
      <c r="M108" s="46">
        <f>SUM(M97:M107)</f>
        <v>0</v>
      </c>
      <c r="N108" s="83" t="s">
        <v>207</v>
      </c>
      <c r="O108" s="1"/>
      <c r="P108" s="1"/>
      <c r="Q108" s="1"/>
    </row>
    <row r="109" spans="1:17" hidden="1">
      <c r="A109" s="47" t="s">
        <v>40</v>
      </c>
      <c r="B109" s="48"/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1"/>
      <c r="O109" s="1"/>
      <c r="P109" s="1"/>
      <c r="Q109" s="1"/>
    </row>
    <row r="110" spans="1:17" ht="24.75" hidden="1">
      <c r="A110" s="51" t="s">
        <v>62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24.75" hidden="1">
      <c r="A111" s="51" t="s">
        <v>63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36.75" hidden="1">
      <c r="A112" s="51" t="s">
        <v>64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72.75" hidden="1">
      <c r="A113" s="51" t="s">
        <v>65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51" t="s">
        <v>61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47" t="s">
        <v>28</v>
      </c>
      <c r="B115" s="113"/>
      <c r="C115" s="114"/>
      <c r="D115" s="79">
        <f>SUM(D110:D114)</f>
        <v>0</v>
      </c>
      <c r="E115" s="79"/>
      <c r="F115" s="79"/>
      <c r="G115" s="79">
        <f>SUM(G110:G114)</f>
        <v>0</v>
      </c>
      <c r="H115" s="79"/>
      <c r="I115" s="79"/>
      <c r="J115" s="79">
        <f>SUM(J110:J114)</f>
        <v>0</v>
      </c>
      <c r="K115" s="79"/>
      <c r="L115" s="79"/>
      <c r="M115" s="79">
        <f>SUM(M110:M114)</f>
        <v>0</v>
      </c>
      <c r="N115" s="83" t="s">
        <v>207</v>
      </c>
      <c r="O115" s="1"/>
      <c r="P115" s="1"/>
      <c r="Q115" s="1"/>
    </row>
    <row r="116" spans="1:17" hidden="1">
      <c r="A116" s="123" t="s">
        <v>77</v>
      </c>
      <c r="B116" s="124"/>
      <c r="C116" s="125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"/>
      <c r="O116" s="1"/>
      <c r="P116" s="1"/>
      <c r="Q116" s="1"/>
    </row>
    <row r="117" spans="1:17" ht="84.75" hidden="1">
      <c r="A117" s="51" t="s">
        <v>78</v>
      </c>
      <c r="B117" s="53"/>
      <c r="C117" s="54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1"/>
      <c r="O117" s="1"/>
      <c r="P117" s="1"/>
      <c r="Q117" s="1"/>
    </row>
    <row r="118" spans="1:17" ht="24.75" hidden="1">
      <c r="A118" s="15" t="s">
        <v>47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idden="1">
      <c r="A119" s="123" t="s">
        <v>28</v>
      </c>
      <c r="B119" s="124"/>
      <c r="C119" s="125"/>
      <c r="D119" s="126">
        <f>SUM(D117:D118)</f>
        <v>0</v>
      </c>
      <c r="E119" s="126"/>
      <c r="F119" s="126"/>
      <c r="G119" s="126">
        <f>SUM(G117:G118)</f>
        <v>0</v>
      </c>
      <c r="H119" s="126"/>
      <c r="I119" s="126"/>
      <c r="J119" s="126">
        <f>SUM(J117:J118)</f>
        <v>0</v>
      </c>
      <c r="K119" s="126"/>
      <c r="L119" s="126"/>
      <c r="M119" s="126">
        <f>SUM(M117:M118)</f>
        <v>0</v>
      </c>
      <c r="N119" s="83" t="s">
        <v>207</v>
      </c>
      <c r="O119" s="1"/>
      <c r="P119" s="1"/>
      <c r="Q119" s="1"/>
    </row>
    <row r="120" spans="1:17" hidden="1">
      <c r="A120" s="115" t="s">
        <v>41</v>
      </c>
      <c r="B120" s="116"/>
      <c r="C120" s="117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"/>
      <c r="O120" s="1"/>
      <c r="P120" s="1"/>
      <c r="Q120" s="1"/>
    </row>
    <row r="121" spans="1:17" ht="48.75" hidden="1">
      <c r="A121" s="15" t="s">
        <v>66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67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60.75" hidden="1">
      <c r="A123" s="15" t="s">
        <v>69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70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t="36.75" hidden="1">
      <c r="A125" s="15" t="s">
        <v>71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5" t="s">
        <v>68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9" t="s">
        <v>28</v>
      </c>
      <c r="B127" s="120"/>
      <c r="C127" s="121"/>
      <c r="D127" s="122">
        <f>SUM(D121:D126)</f>
        <v>0</v>
      </c>
      <c r="E127" s="122"/>
      <c r="F127" s="122"/>
      <c r="G127" s="122">
        <f>SUM(G121:G126)</f>
        <v>0</v>
      </c>
      <c r="H127" s="122"/>
      <c r="I127" s="122"/>
      <c r="J127" s="122">
        <f>SUM(J121:J126)</f>
        <v>0</v>
      </c>
      <c r="K127" s="122"/>
      <c r="L127" s="122"/>
      <c r="M127" s="122">
        <f>SUM(M121:M126)</f>
        <v>0</v>
      </c>
      <c r="N127" s="83" t="s">
        <v>207</v>
      </c>
      <c r="O127" s="1"/>
      <c r="P127" s="1"/>
      <c r="Q127" s="1"/>
    </row>
    <row r="128" spans="1:17" hidden="1">
      <c r="A128" s="149" t="s">
        <v>42</v>
      </c>
      <c r="B128" s="150"/>
      <c r="C128" s="151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3" t="s">
        <v>28</v>
      </c>
      <c r="B132" s="148"/>
      <c r="C132" s="154"/>
      <c r="D132" s="155">
        <f>SUM(D129:D131)</f>
        <v>0</v>
      </c>
      <c r="E132" s="155"/>
      <c r="F132" s="155"/>
      <c r="G132" s="155">
        <f>SUM(G129:G131)</f>
        <v>0</v>
      </c>
      <c r="H132" s="155"/>
      <c r="I132" s="155"/>
      <c r="J132" s="155">
        <f>SUM(J129:J131)</f>
        <v>0</v>
      </c>
      <c r="K132" s="155"/>
      <c r="L132" s="155"/>
      <c r="M132" s="155">
        <f>SUM(M129:M131)</f>
        <v>0</v>
      </c>
      <c r="N132" s="83" t="s">
        <v>207</v>
      </c>
      <c r="O132" s="1"/>
      <c r="P132" s="1"/>
      <c r="Q132" s="1"/>
    </row>
    <row r="133" spans="1:17" hidden="1">
      <c r="A133" s="127" t="s">
        <v>43</v>
      </c>
      <c r="B133" s="12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"/>
      <c r="O133" s="1"/>
      <c r="P133" s="1"/>
      <c r="Q133" s="1"/>
    </row>
    <row r="134" spans="1:17" ht="24.75" hidden="1">
      <c r="A134" s="15" t="s">
        <v>44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idden="1">
      <c r="A135" s="15" t="s">
        <v>45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36.75" hidden="1">
      <c r="A136" s="15" t="s">
        <v>72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48.75" hidden="1">
      <c r="A137" s="15" t="s">
        <v>73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72.75" hidden="1">
      <c r="A138" s="15" t="s">
        <v>74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60.75" hidden="1">
      <c r="A139" s="15" t="s">
        <v>75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5" t="s">
        <v>46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96.75" hidden="1">
      <c r="A141" s="15" t="s">
        <v>76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27" t="s">
        <v>28</v>
      </c>
      <c r="B142" s="131"/>
      <c r="C142" s="132"/>
      <c r="D142" s="133">
        <f>SUM(D134:D141)</f>
        <v>0</v>
      </c>
      <c r="E142" s="133"/>
      <c r="F142" s="133"/>
      <c r="G142" s="133">
        <f>SUM(G134:G141)</f>
        <v>0</v>
      </c>
      <c r="H142" s="133"/>
      <c r="I142" s="133"/>
      <c r="J142" s="133">
        <f>SUM(J134:J141)</f>
        <v>0</v>
      </c>
      <c r="K142" s="133"/>
      <c r="L142" s="133"/>
      <c r="M142" s="133">
        <f>SUM(M134:M141)</f>
        <v>0</v>
      </c>
      <c r="N142" s="83" t="s">
        <v>207</v>
      </c>
      <c r="O142" s="1"/>
      <c r="P142" s="1"/>
      <c r="Q142" s="1"/>
    </row>
    <row r="143" spans="1:17" ht="24.75" hidden="1">
      <c r="A143" s="62" t="s">
        <v>48</v>
      </c>
      <c r="B143" s="63"/>
      <c r="C143" s="64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1"/>
      <c r="O143" s="1"/>
      <c r="P143" s="1"/>
      <c r="Q143" s="1"/>
    </row>
    <row r="144" spans="1:17" ht="24.75" hidden="1">
      <c r="A144" s="15" t="s">
        <v>49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50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51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52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72.75" hidden="1">
      <c r="A148" s="15" t="s">
        <v>79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80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108.75" hidden="1">
      <c r="A150" s="15" t="s">
        <v>81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48.75" hidden="1">
      <c r="A151" s="15" t="s">
        <v>82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idden="1">
      <c r="A152" s="17" t="s">
        <v>28</v>
      </c>
      <c r="B152" s="63"/>
      <c r="C152" s="64"/>
      <c r="D152" s="80">
        <f>SUM(D144:D151)</f>
        <v>0</v>
      </c>
      <c r="E152" s="65"/>
      <c r="F152" s="65"/>
      <c r="G152" s="80">
        <f>SUM(G144:G151)</f>
        <v>0</v>
      </c>
      <c r="H152" s="65"/>
      <c r="I152" s="65"/>
      <c r="J152" s="80">
        <f>SUM(J144:J151)</f>
        <v>0</v>
      </c>
      <c r="K152" s="65"/>
      <c r="L152" s="65"/>
      <c r="M152" s="80">
        <f>SUM(M144:M151)</f>
        <v>0</v>
      </c>
      <c r="N152" s="83" t="s">
        <v>207</v>
      </c>
      <c r="O152" s="1"/>
      <c r="P152" s="1"/>
      <c r="Q152" s="1"/>
    </row>
    <row r="153" spans="1:17" ht="24.75">
      <c r="A153" s="66" t="s">
        <v>58</v>
      </c>
      <c r="B153" s="287" t="s">
        <v>84</v>
      </c>
      <c r="C153" s="288"/>
      <c r="D153" s="289"/>
      <c r="E153" s="281" t="s">
        <v>85</v>
      </c>
      <c r="F153" s="282"/>
      <c r="G153" s="283"/>
      <c r="H153" s="281" t="s">
        <v>86</v>
      </c>
      <c r="I153" s="282"/>
      <c r="J153" s="283"/>
      <c r="K153" s="281" t="s">
        <v>87</v>
      </c>
      <c r="L153" s="282"/>
      <c r="M153" s="283"/>
      <c r="N153" s="1"/>
      <c r="O153" s="1"/>
      <c r="P153" s="1"/>
      <c r="Q153" s="1"/>
    </row>
    <row r="154" spans="1:17" ht="24.75">
      <c r="A154" s="67" t="s">
        <v>59</v>
      </c>
      <c r="B154" s="284">
        <f>D152+D142+D132+D127+D119+D115+D108+D95+D71+D46</f>
        <v>2924</v>
      </c>
      <c r="C154" s="285"/>
      <c r="D154" s="286"/>
      <c r="E154" s="284">
        <f>G152+G142+G132+G127+G119+G115+G108+G95+G71+G46</f>
        <v>0</v>
      </c>
      <c r="F154" s="285"/>
      <c r="G154" s="286"/>
      <c r="H154" s="284">
        <f>J152+J142+J132+J127+J119+J115+J108+J95+J71+J46</f>
        <v>0</v>
      </c>
      <c r="I154" s="285"/>
      <c r="J154" s="286"/>
      <c r="K154" s="284">
        <f>M152+M142+M132+M127+M119+M115+M108+M95+M71+M46</f>
        <v>0</v>
      </c>
      <c r="L154" s="285"/>
      <c r="M154" s="286"/>
      <c r="N154" s="83" t="s">
        <v>207</v>
      </c>
      <c r="O154" s="1"/>
      <c r="P154" s="1"/>
      <c r="Q154" s="1"/>
    </row>
    <row r="155" spans="1:17" ht="15.75" thickBot="1">
      <c r="A155" s="41" t="s">
        <v>60</v>
      </c>
      <c r="B155" s="278"/>
      <c r="C155" s="279"/>
      <c r="D155" s="279"/>
      <c r="E155" s="279"/>
      <c r="F155" s="279"/>
      <c r="G155" s="279"/>
      <c r="H155" s="279"/>
      <c r="I155" s="279"/>
      <c r="J155" s="279"/>
      <c r="K155" s="280"/>
      <c r="L155" s="76"/>
      <c r="M155" s="85">
        <f>K154+H154+E154+B154</f>
        <v>2924</v>
      </c>
      <c r="N155" s="83" t="s">
        <v>207</v>
      </c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75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</sheetData>
  <autoFilter ref="A17:O157">
    <filterColumn colId="13"/>
  </autoFilter>
  <mergeCells count="27">
    <mergeCell ref="A14:F14"/>
    <mergeCell ref="A9:F9"/>
    <mergeCell ref="A10:F10"/>
    <mergeCell ref="A11:F11"/>
    <mergeCell ref="A12:F12"/>
    <mergeCell ref="A13:F13"/>
    <mergeCell ref="B154:D154"/>
    <mergeCell ref="E154:G154"/>
    <mergeCell ref="H154:J154"/>
    <mergeCell ref="K154:M154"/>
    <mergeCell ref="B155:K155"/>
    <mergeCell ref="B153:D153"/>
    <mergeCell ref="E153:G153"/>
    <mergeCell ref="H153:J153"/>
    <mergeCell ref="K153:M153"/>
    <mergeCell ref="A18:A19"/>
    <mergeCell ref="B18:D18"/>
    <mergeCell ref="E18:G18"/>
    <mergeCell ref="H18:J18"/>
    <mergeCell ref="K18:M18"/>
    <mergeCell ref="A8:F8"/>
    <mergeCell ref="A1:M1"/>
    <mergeCell ref="A2:M2"/>
    <mergeCell ref="A4:F4"/>
    <mergeCell ref="A5:F5"/>
    <mergeCell ref="A6:F6"/>
    <mergeCell ref="A7:F7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Q166"/>
  <sheetViews>
    <sheetView topLeftCell="A13" workbookViewId="0">
      <selection activeCell="I157" sqref="I157"/>
    </sheetView>
  </sheetViews>
  <sheetFormatPr defaultRowHeight="15"/>
  <cols>
    <col min="1" max="1" width="23.8554687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141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252</v>
      </c>
      <c r="B5" s="277"/>
      <c r="C5" s="277"/>
      <c r="D5" s="277"/>
      <c r="E5" s="277"/>
      <c r="F5" s="277"/>
      <c r="G5" s="90">
        <v>615.4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667.8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242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-71467.91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36862.559999999998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19610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-54215.350000000006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t="0.75" customHeight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t="0.75" customHeight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t="14.25" customHeight="1">
      <c r="A53" s="15" t="s">
        <v>13</v>
      </c>
      <c r="B53" s="12" t="s">
        <v>635</v>
      </c>
      <c r="C53" s="13">
        <v>3</v>
      </c>
      <c r="D53" s="14">
        <v>2160</v>
      </c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t="14.25" customHeight="1">
      <c r="A68" s="25" t="s">
        <v>28</v>
      </c>
      <c r="B68" s="26"/>
      <c r="C68" s="27"/>
      <c r="D68" s="28">
        <f>SUM(D45:D67)</f>
        <v>2160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t="0.75" hidden="1" customHeight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t="0.75" hidden="1" customHeight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48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36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75"/>
      <c r="K119" s="14"/>
      <c r="L119" s="14"/>
      <c r="M119" s="14"/>
      <c r="N119" s="1"/>
      <c r="O119" s="1"/>
      <c r="P119" s="1"/>
      <c r="Q119" s="1"/>
    </row>
    <row r="120" spans="1:17" ht="36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t="0.75" customHeight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72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>
      <c r="A144" s="15" t="s">
        <v>52</v>
      </c>
      <c r="B144" s="12"/>
      <c r="C144" s="13"/>
      <c r="D144" s="14"/>
      <c r="E144" s="14"/>
      <c r="F144" s="14"/>
      <c r="G144" s="14"/>
      <c r="H144" s="14" t="s">
        <v>355</v>
      </c>
      <c r="I144" s="14">
        <v>6</v>
      </c>
      <c r="J144" s="14">
        <v>2760</v>
      </c>
      <c r="K144" s="14"/>
      <c r="L144" s="14"/>
      <c r="M144" s="14"/>
      <c r="N144" s="1"/>
      <c r="O144" s="1"/>
      <c r="P144" s="1"/>
      <c r="Q144" s="1"/>
    </row>
    <row r="145" spans="1:17" ht="36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70.5" customHeight="1">
      <c r="A147" s="15" t="s">
        <v>81</v>
      </c>
      <c r="B147" s="12"/>
      <c r="C147" s="13"/>
      <c r="D147" s="14"/>
      <c r="E147" s="14"/>
      <c r="F147" s="14"/>
      <c r="G147" s="14"/>
      <c r="H147" s="14" t="s">
        <v>355</v>
      </c>
      <c r="I147" s="14">
        <v>14</v>
      </c>
      <c r="J147" s="14">
        <v>12460</v>
      </c>
      <c r="K147" s="14"/>
      <c r="L147" s="14"/>
      <c r="M147" s="14"/>
      <c r="N147" s="1"/>
      <c r="O147" s="1"/>
      <c r="P147" s="1"/>
      <c r="Q147" s="1"/>
    </row>
    <row r="148" spans="1:17" ht="39.75" customHeight="1">
      <c r="A148" s="15" t="s">
        <v>82</v>
      </c>
      <c r="B148" s="12"/>
      <c r="C148" s="13"/>
      <c r="D148" s="14"/>
      <c r="E148" s="14"/>
      <c r="F148" s="14"/>
      <c r="G148" s="14"/>
      <c r="H148" s="14" t="s">
        <v>191</v>
      </c>
      <c r="I148" s="14">
        <v>2</v>
      </c>
      <c r="J148" s="14">
        <v>2230</v>
      </c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17450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>
      <c r="A151" s="67" t="s">
        <v>59</v>
      </c>
      <c r="B151" s="284">
        <f>D149+D139+D129+D124+D116+D112+D105+D92+D68+D43</f>
        <v>2160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17450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19610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75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A10:F10"/>
    <mergeCell ref="A11:F11"/>
    <mergeCell ref="A12:F12"/>
    <mergeCell ref="A13:F13"/>
    <mergeCell ref="A14:F14"/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8:F8"/>
    <mergeCell ref="A9:F9"/>
    <mergeCell ref="A1:M1"/>
    <mergeCell ref="A2:M2"/>
    <mergeCell ref="A4:F4"/>
    <mergeCell ref="A5:F5"/>
    <mergeCell ref="A6:F6"/>
    <mergeCell ref="A7:F7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Q167"/>
  <sheetViews>
    <sheetView workbookViewId="0">
      <selection activeCell="G9" sqref="G9:G1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97" customFormat="1" ht="15.75">
      <c r="A4" s="277" t="s">
        <v>142</v>
      </c>
      <c r="B4" s="277"/>
      <c r="C4" s="277"/>
      <c r="D4" s="277"/>
      <c r="E4" s="277"/>
      <c r="F4" s="277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s="97" customFormat="1">
      <c r="A5" s="277" t="s">
        <v>205</v>
      </c>
      <c r="B5" s="277"/>
      <c r="C5" s="277"/>
      <c r="D5" s="277"/>
      <c r="E5" s="277"/>
      <c r="F5" s="277"/>
      <c r="G5" s="90">
        <v>1601.4</v>
      </c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s="97" customFormat="1">
      <c r="A6" s="277" t="s">
        <v>255</v>
      </c>
      <c r="B6" s="277"/>
      <c r="C6" s="277"/>
      <c r="D6" s="277"/>
      <c r="E6" s="277"/>
      <c r="F6" s="277"/>
      <c r="G6" s="90" t="s">
        <v>488</v>
      </c>
      <c r="H6" s="98"/>
      <c r="I6" s="98"/>
      <c r="J6" s="98"/>
      <c r="K6" s="98"/>
      <c r="L6" s="98"/>
      <c r="M6" s="98"/>
      <c r="N6" s="98"/>
      <c r="O6" s="98"/>
      <c r="P6" s="98"/>
      <c r="Q6" s="98"/>
    </row>
    <row r="7" spans="1:17" s="97" customFormat="1">
      <c r="A7" s="277" t="s">
        <v>254</v>
      </c>
      <c r="B7" s="277"/>
      <c r="C7" s="277"/>
      <c r="D7" s="277"/>
      <c r="E7" s="277"/>
      <c r="F7" s="277"/>
      <c r="G7" s="90" t="s">
        <v>253</v>
      </c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s="97" customFormat="1">
      <c r="A8" s="277" t="s">
        <v>219</v>
      </c>
      <c r="B8" s="277"/>
      <c r="C8" s="277"/>
      <c r="D8" s="277"/>
      <c r="E8" s="277"/>
      <c r="F8" s="277"/>
      <c r="G8" s="90">
        <v>1958</v>
      </c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s="97" customFormat="1">
      <c r="A9" s="277" t="s">
        <v>351</v>
      </c>
      <c r="B9" s="277"/>
      <c r="C9" s="277"/>
      <c r="D9" s="277"/>
      <c r="E9" s="277"/>
      <c r="F9" s="277"/>
      <c r="G9" s="92">
        <v>198395.92</v>
      </c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s="97" customFormat="1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98"/>
      <c r="J10" s="98"/>
      <c r="K10" s="98"/>
      <c r="L10" s="98"/>
      <c r="M10" s="98"/>
      <c r="N10" s="98"/>
      <c r="O10" s="98"/>
      <c r="P10" s="98"/>
      <c r="Q10" s="98"/>
    </row>
    <row r="11" spans="1:17" s="97" customFormat="1">
      <c r="A11" s="277" t="s">
        <v>349</v>
      </c>
      <c r="B11" s="277"/>
      <c r="C11" s="277"/>
      <c r="D11" s="277"/>
      <c r="E11" s="277"/>
      <c r="F11" s="277"/>
      <c r="G11" s="90"/>
      <c r="H11" s="78"/>
      <c r="I11" s="98"/>
      <c r="J11" s="98"/>
      <c r="K11" s="98"/>
      <c r="L11" s="98"/>
      <c r="M11" s="98"/>
      <c r="N11" s="98"/>
      <c r="O11" s="98"/>
      <c r="P11" s="98"/>
      <c r="Q11" s="98"/>
    </row>
    <row r="12" spans="1:17" s="97" customFormat="1">
      <c r="A12" s="277" t="s">
        <v>350</v>
      </c>
      <c r="B12" s="277"/>
      <c r="C12" s="277"/>
      <c r="D12" s="277"/>
      <c r="E12" s="277"/>
      <c r="F12" s="277"/>
      <c r="G12" s="92">
        <f>(1983.1+64.8)*G10*H10</f>
        <v>113044.07999999999</v>
      </c>
      <c r="H12" s="188"/>
      <c r="I12" s="98"/>
      <c r="J12" s="98"/>
      <c r="K12" s="98"/>
      <c r="L12" s="98"/>
      <c r="M12" s="98"/>
      <c r="N12" s="98"/>
      <c r="O12" s="98"/>
      <c r="P12" s="98"/>
      <c r="Q12" s="98"/>
    </row>
    <row r="13" spans="1:17" s="97" customFormat="1">
      <c r="A13" s="277" t="s">
        <v>53</v>
      </c>
      <c r="B13" s="277"/>
      <c r="C13" s="277"/>
      <c r="D13" s="277"/>
      <c r="E13" s="277"/>
      <c r="F13" s="277"/>
      <c r="G13" s="92">
        <f>M153</f>
        <v>0</v>
      </c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s="97" customFormat="1">
      <c r="A14" s="294" t="s">
        <v>208</v>
      </c>
      <c r="B14" s="294"/>
      <c r="C14" s="294"/>
      <c r="D14" s="294"/>
      <c r="E14" s="294"/>
      <c r="F14" s="294"/>
      <c r="G14" s="92">
        <f>G12+G9-G13</f>
        <v>311440</v>
      </c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s="97" customFormat="1">
      <c r="A15" s="277" t="s">
        <v>338</v>
      </c>
      <c r="B15" s="277"/>
      <c r="C15" s="277"/>
      <c r="D15" s="277"/>
      <c r="E15" s="277"/>
      <c r="F15" s="277"/>
      <c r="G15" s="92"/>
      <c r="H15" s="105"/>
      <c r="I15" s="105"/>
      <c r="J15" s="105"/>
      <c r="K15" s="105"/>
      <c r="L15" s="105"/>
      <c r="M15" s="105"/>
      <c r="N15" s="105"/>
      <c r="O15" s="105"/>
      <c r="P15" s="105"/>
      <c r="Q15" s="105"/>
    </row>
    <row r="16" spans="1:17" s="97" customFormat="1">
      <c r="A16" s="109"/>
      <c r="B16" s="109"/>
      <c r="C16" s="109"/>
      <c r="D16" s="109"/>
      <c r="E16" s="109"/>
      <c r="F16" s="109"/>
      <c r="G16" s="92"/>
      <c r="H16" s="109"/>
      <c r="I16" s="109"/>
      <c r="J16" s="109"/>
      <c r="K16" s="109"/>
      <c r="L16" s="109"/>
      <c r="M16" s="109"/>
      <c r="N16" s="109"/>
      <c r="O16" s="109"/>
      <c r="P16" s="109"/>
      <c r="Q16" s="109"/>
    </row>
    <row r="17" spans="1:17" hidden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 hidden="1">
      <c r="A18" s="271" t="s">
        <v>1</v>
      </c>
      <c r="B18" s="273" t="s">
        <v>54</v>
      </c>
      <c r="C18" s="274"/>
      <c r="D18" s="275"/>
      <c r="E18" s="276" t="s">
        <v>55</v>
      </c>
      <c r="F18" s="274"/>
      <c r="G18" s="275"/>
      <c r="H18" s="276" t="s">
        <v>56</v>
      </c>
      <c r="I18" s="274"/>
      <c r="J18" s="275"/>
      <c r="K18" s="276" t="s">
        <v>57</v>
      </c>
      <c r="L18" s="274"/>
      <c r="M18" s="275"/>
      <c r="N18" s="1"/>
      <c r="O18" s="1"/>
      <c r="P18" s="1"/>
      <c r="Q18" s="1"/>
    </row>
    <row r="19" spans="1:17" ht="24.75" hidden="1">
      <c r="A19" s="272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207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207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207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90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207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47" t="s">
        <v>28</v>
      </c>
      <c r="B113" s="113"/>
      <c r="C113" s="114"/>
      <c r="D113" s="79">
        <f>SUM(D108:D112)</f>
        <v>0</v>
      </c>
      <c r="E113" s="79"/>
      <c r="F113" s="79"/>
      <c r="G113" s="79">
        <f>SUM(G108:G112)</f>
        <v>0</v>
      </c>
      <c r="H113" s="79"/>
      <c r="I113" s="79"/>
      <c r="J113" s="79">
        <f>SUM(J108:J112)</f>
        <v>0</v>
      </c>
      <c r="K113" s="79"/>
      <c r="L113" s="79"/>
      <c r="M113" s="79">
        <f>SUM(M108:M112)</f>
        <v>0</v>
      </c>
      <c r="N113" s="83" t="s">
        <v>207</v>
      </c>
      <c r="O113" s="1"/>
      <c r="P113" s="1"/>
      <c r="Q113" s="1"/>
    </row>
    <row r="114" spans="1:17" hidden="1">
      <c r="A114" s="123" t="s">
        <v>77</v>
      </c>
      <c r="B114" s="124"/>
      <c r="C114" s="125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123" t="s">
        <v>28</v>
      </c>
      <c r="B117" s="124"/>
      <c r="C117" s="125"/>
      <c r="D117" s="126">
        <f>SUM(D115:D116)</f>
        <v>0</v>
      </c>
      <c r="E117" s="126"/>
      <c r="F117" s="126"/>
      <c r="G117" s="126">
        <f>SUM(G115:G116)</f>
        <v>0</v>
      </c>
      <c r="H117" s="126"/>
      <c r="I117" s="126"/>
      <c r="J117" s="126">
        <f>SUM(J115:J116)</f>
        <v>0</v>
      </c>
      <c r="K117" s="126"/>
      <c r="L117" s="126"/>
      <c r="M117" s="126">
        <f>SUM(M115:M116)</f>
        <v>0</v>
      </c>
      <c r="N117" s="83" t="s">
        <v>207</v>
      </c>
      <c r="O117" s="1"/>
      <c r="P117" s="1"/>
      <c r="Q117" s="1"/>
    </row>
    <row r="118" spans="1:17" hidden="1">
      <c r="A118" s="115" t="s">
        <v>41</v>
      </c>
      <c r="B118" s="116"/>
      <c r="C118" s="117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19" t="s">
        <v>28</v>
      </c>
      <c r="B125" s="120"/>
      <c r="C125" s="121"/>
      <c r="D125" s="122">
        <f>SUM(D119:D124)</f>
        <v>0</v>
      </c>
      <c r="E125" s="122"/>
      <c r="F125" s="122"/>
      <c r="G125" s="122">
        <f>SUM(G119:G124)</f>
        <v>0</v>
      </c>
      <c r="H125" s="122"/>
      <c r="I125" s="122"/>
      <c r="J125" s="122">
        <f>SUM(J119:J124)</f>
        <v>0</v>
      </c>
      <c r="K125" s="122"/>
      <c r="L125" s="122"/>
      <c r="M125" s="122">
        <f>SUM(M119:M124)</f>
        <v>0</v>
      </c>
      <c r="N125" s="83" t="s">
        <v>207</v>
      </c>
      <c r="O125" s="1"/>
      <c r="P125" s="1"/>
      <c r="Q125" s="1"/>
    </row>
    <row r="126" spans="1:17" hidden="1">
      <c r="A126" s="149" t="s">
        <v>42</v>
      </c>
      <c r="B126" s="150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53" t="s">
        <v>28</v>
      </c>
      <c r="B130" s="148"/>
      <c r="C130" s="154"/>
      <c r="D130" s="155">
        <f>SUM(D127:D129)</f>
        <v>0</v>
      </c>
      <c r="E130" s="155"/>
      <c r="F130" s="155"/>
      <c r="G130" s="155">
        <f>SUM(G127:G129)</f>
        <v>0</v>
      </c>
      <c r="H130" s="155"/>
      <c r="I130" s="155"/>
      <c r="J130" s="155">
        <f>SUM(J127:J129)</f>
        <v>0</v>
      </c>
      <c r="K130" s="155"/>
      <c r="L130" s="155"/>
      <c r="M130" s="155">
        <f>SUM(M127:M129)</f>
        <v>0</v>
      </c>
      <c r="N130" s="83" t="s">
        <v>207</v>
      </c>
      <c r="O130" s="1"/>
      <c r="P130" s="1"/>
      <c r="Q130" s="1"/>
    </row>
    <row r="131" spans="1:17" hidden="1">
      <c r="A131" s="127" t="s">
        <v>460</v>
      </c>
      <c r="B131" s="128"/>
      <c r="C131" s="129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27" t="s">
        <v>28</v>
      </c>
      <c r="B140" s="131"/>
      <c r="C140" s="132"/>
      <c r="D140" s="133">
        <f>SUM(D132:D139)</f>
        <v>0</v>
      </c>
      <c r="E140" s="133"/>
      <c r="F140" s="133"/>
      <c r="G140" s="133">
        <f>SUM(G132:G139)</f>
        <v>0</v>
      </c>
      <c r="H140" s="133"/>
      <c r="I140" s="133"/>
      <c r="J140" s="133">
        <f>SUM(J132:J139)</f>
        <v>0</v>
      </c>
      <c r="K140" s="133"/>
      <c r="L140" s="133"/>
      <c r="M140" s="133">
        <f>SUM(M132:M139)</f>
        <v>0</v>
      </c>
      <c r="N140" s="83" t="s">
        <v>207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207</v>
      </c>
      <c r="O150" s="1"/>
      <c r="P150" s="1"/>
      <c r="Q150" s="1"/>
    </row>
    <row r="151" spans="1:17" ht="24.75" hidden="1" customHeight="1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  <c r="N151" s="1"/>
      <c r="O151" s="1"/>
      <c r="P151" s="1"/>
      <c r="Q151" s="1"/>
    </row>
    <row r="152" spans="1:17" ht="24.75" hidden="1">
      <c r="A152" s="67" t="s">
        <v>59</v>
      </c>
      <c r="B152" s="284">
        <f>D150+D140+D130+D125+D117+D113+D106+D93+D69+D44</f>
        <v>0</v>
      </c>
      <c r="C152" s="285"/>
      <c r="D152" s="286"/>
      <c r="E152" s="284">
        <f>G150+G140+G130+G125+G117+G113+G106+G93+G69+G44</f>
        <v>0</v>
      </c>
      <c r="F152" s="285"/>
      <c r="G152" s="286"/>
      <c r="H152" s="284">
        <f>J150+J140+J130+J125+J117+J113+J106+J93+J69+J44</f>
        <v>0</v>
      </c>
      <c r="I152" s="285"/>
      <c r="J152" s="286"/>
      <c r="K152" s="284">
        <f>M150+M140+M130+M125+M117+M113+M106+M93+M69+M44</f>
        <v>0</v>
      </c>
      <c r="L152" s="285"/>
      <c r="M152" s="286"/>
      <c r="N152" s="83" t="s">
        <v>207</v>
      </c>
      <c r="O152" s="1"/>
      <c r="P152" s="1"/>
      <c r="Q152" s="1"/>
    </row>
    <row r="153" spans="1:17" ht="15.75" hidden="1" thickBot="1">
      <c r="A153" s="41" t="s">
        <v>60</v>
      </c>
      <c r="B153" s="278"/>
      <c r="C153" s="279"/>
      <c r="D153" s="279"/>
      <c r="E153" s="279"/>
      <c r="F153" s="279"/>
      <c r="G153" s="279"/>
      <c r="H153" s="279"/>
      <c r="I153" s="279"/>
      <c r="J153" s="279"/>
      <c r="K153" s="280"/>
      <c r="L153" s="76"/>
      <c r="M153" s="85">
        <f>K152+H152+E152+B152</f>
        <v>0</v>
      </c>
      <c r="N153" s="83" t="s">
        <v>207</v>
      </c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75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8">
    <mergeCell ref="B152:D152"/>
    <mergeCell ref="E152:G152"/>
    <mergeCell ref="H152:J152"/>
    <mergeCell ref="K152:M152"/>
    <mergeCell ref="B153:K15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A15:F15"/>
    <mergeCell ref="A8:F8"/>
    <mergeCell ref="A9:F9"/>
    <mergeCell ref="A1:M1"/>
    <mergeCell ref="A2:M2"/>
    <mergeCell ref="A4:F4"/>
    <mergeCell ref="A5:F5"/>
    <mergeCell ref="A6:F6"/>
    <mergeCell ref="A7:F7"/>
    <mergeCell ref="A10:F10"/>
    <mergeCell ref="A11:F11"/>
    <mergeCell ref="A12:F12"/>
    <mergeCell ref="A13:F13"/>
    <mergeCell ref="A14:F14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67"/>
  <sheetViews>
    <sheetView workbookViewId="0">
      <selection activeCell="G9" sqref="G9:G1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143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257</v>
      </c>
      <c r="B5" s="277"/>
      <c r="C5" s="277"/>
      <c r="D5" s="277"/>
      <c r="E5" s="277"/>
      <c r="F5" s="277"/>
      <c r="G5" s="90">
        <v>1527.1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2080.8000000000002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258</v>
      </c>
      <c r="B7" s="277"/>
      <c r="C7" s="277"/>
      <c r="D7" s="277"/>
      <c r="E7" s="277"/>
      <c r="F7" s="277"/>
      <c r="G7" s="99" t="s">
        <v>256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95879.02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114860.16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M153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2">
        <f>G12+G9-G13</f>
        <v>210739.18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343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09"/>
      <c r="B16" s="109"/>
      <c r="C16" s="109"/>
      <c r="D16" s="109"/>
      <c r="E16" s="109"/>
      <c r="F16" s="109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 hidden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 hidden="1">
      <c r="A18" s="271" t="s">
        <v>1</v>
      </c>
      <c r="B18" s="273" t="s">
        <v>54</v>
      </c>
      <c r="C18" s="274"/>
      <c r="D18" s="275"/>
      <c r="E18" s="276" t="s">
        <v>55</v>
      </c>
      <c r="F18" s="274"/>
      <c r="G18" s="275"/>
      <c r="H18" s="276" t="s">
        <v>56</v>
      </c>
      <c r="I18" s="274"/>
      <c r="J18" s="275"/>
      <c r="K18" s="276" t="s">
        <v>57</v>
      </c>
      <c r="L18" s="274"/>
      <c r="M18" s="275"/>
      <c r="N18" s="1"/>
      <c r="O18" s="1"/>
      <c r="P18" s="1"/>
      <c r="Q18" s="1"/>
    </row>
    <row r="19" spans="1:17" ht="24.75" hidden="1">
      <c r="A19" s="272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207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207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207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90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207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47" t="s">
        <v>28</v>
      </c>
      <c r="B113" s="113"/>
      <c r="C113" s="114"/>
      <c r="D113" s="79">
        <f>SUM(D108:D112)</f>
        <v>0</v>
      </c>
      <c r="E113" s="79"/>
      <c r="F113" s="79"/>
      <c r="G113" s="79">
        <f>SUM(G108:G112)</f>
        <v>0</v>
      </c>
      <c r="H113" s="79"/>
      <c r="I113" s="79"/>
      <c r="J113" s="79">
        <f>SUM(J108:J112)</f>
        <v>0</v>
      </c>
      <c r="K113" s="79"/>
      <c r="L113" s="79"/>
      <c r="M113" s="79">
        <f>SUM(M108:M112)</f>
        <v>0</v>
      </c>
      <c r="N113" s="83" t="s">
        <v>207</v>
      </c>
      <c r="O113" s="1"/>
      <c r="P113" s="1"/>
      <c r="Q113" s="1"/>
    </row>
    <row r="114" spans="1:17" hidden="1">
      <c r="A114" s="123" t="s">
        <v>77</v>
      </c>
      <c r="B114" s="124"/>
      <c r="C114" s="125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"/>
      <c r="O114" s="1"/>
      <c r="P114" s="1"/>
      <c r="Q114" s="1"/>
    </row>
    <row r="115" spans="1:17" ht="84" hidden="1" customHeight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123" t="s">
        <v>28</v>
      </c>
      <c r="B117" s="124"/>
      <c r="C117" s="125"/>
      <c r="D117" s="126">
        <f>SUM(D115:D116)</f>
        <v>0</v>
      </c>
      <c r="E117" s="126"/>
      <c r="F117" s="126"/>
      <c r="G117" s="126">
        <f>SUM(G115:G116)</f>
        <v>0</v>
      </c>
      <c r="H117" s="126"/>
      <c r="I117" s="126"/>
      <c r="J117" s="126">
        <f>SUM(J115:J116)</f>
        <v>0</v>
      </c>
      <c r="K117" s="126"/>
      <c r="L117" s="126"/>
      <c r="M117" s="126">
        <f>SUM(M115:M116)</f>
        <v>0</v>
      </c>
      <c r="N117" s="83" t="s">
        <v>207</v>
      </c>
      <c r="O117" s="1"/>
      <c r="P117" s="1"/>
      <c r="Q117" s="1"/>
    </row>
    <row r="118" spans="1:17" hidden="1">
      <c r="A118" s="115" t="s">
        <v>41</v>
      </c>
      <c r="B118" s="116"/>
      <c r="C118" s="117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19" t="s">
        <v>28</v>
      </c>
      <c r="B125" s="120"/>
      <c r="C125" s="121"/>
      <c r="D125" s="122">
        <f>SUM(D119:D124)</f>
        <v>0</v>
      </c>
      <c r="E125" s="122"/>
      <c r="F125" s="122"/>
      <c r="G125" s="122">
        <f>SUM(G119:G124)</f>
        <v>0</v>
      </c>
      <c r="H125" s="122"/>
      <c r="I125" s="122"/>
      <c r="J125" s="122">
        <f>SUM(J119:J124)</f>
        <v>0</v>
      </c>
      <c r="K125" s="122"/>
      <c r="L125" s="122"/>
      <c r="M125" s="122">
        <f>SUM(M119:M124)</f>
        <v>0</v>
      </c>
      <c r="N125" s="83" t="s">
        <v>207</v>
      </c>
      <c r="O125" s="1"/>
      <c r="P125" s="1"/>
      <c r="Q125" s="1"/>
    </row>
    <row r="126" spans="1:17" hidden="1">
      <c r="A126" s="149" t="s">
        <v>42</v>
      </c>
      <c r="B126" s="150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53" t="s">
        <v>28</v>
      </c>
      <c r="B130" s="148"/>
      <c r="C130" s="154"/>
      <c r="D130" s="155">
        <f>SUM(D127:D129)</f>
        <v>0</v>
      </c>
      <c r="E130" s="155"/>
      <c r="F130" s="155"/>
      <c r="G130" s="155">
        <f>SUM(G127:G129)</f>
        <v>0</v>
      </c>
      <c r="H130" s="155"/>
      <c r="I130" s="155"/>
      <c r="J130" s="155">
        <f>SUM(J127:J129)</f>
        <v>0</v>
      </c>
      <c r="K130" s="155"/>
      <c r="L130" s="155"/>
      <c r="M130" s="155">
        <f>SUM(M127:M129)</f>
        <v>0</v>
      </c>
      <c r="N130" s="83" t="s">
        <v>207</v>
      </c>
      <c r="O130" s="1"/>
      <c r="P130" s="1"/>
      <c r="Q130" s="1"/>
    </row>
    <row r="131" spans="1:17" hidden="1">
      <c r="A131" s="127" t="s">
        <v>43</v>
      </c>
      <c r="B131" s="128"/>
      <c r="C131" s="129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27" t="s">
        <v>28</v>
      </c>
      <c r="B140" s="131"/>
      <c r="C140" s="132"/>
      <c r="D140" s="133">
        <f>SUM(D132:D139)</f>
        <v>0</v>
      </c>
      <c r="E140" s="133"/>
      <c r="F140" s="133"/>
      <c r="G140" s="133">
        <f>SUM(G132:G139)</f>
        <v>0</v>
      </c>
      <c r="H140" s="133"/>
      <c r="I140" s="133"/>
      <c r="J140" s="133">
        <f>SUM(J132:J139)</f>
        <v>0</v>
      </c>
      <c r="K140" s="133"/>
      <c r="L140" s="133"/>
      <c r="M140" s="133">
        <f>SUM(M132:M139)</f>
        <v>0</v>
      </c>
      <c r="N140" s="83" t="s">
        <v>207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207</v>
      </c>
      <c r="O150" s="1"/>
      <c r="P150" s="1"/>
      <c r="Q150" s="1"/>
    </row>
    <row r="151" spans="1:17" ht="24.75" hidden="1" customHeight="1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  <c r="N151" s="1"/>
      <c r="O151" s="1"/>
      <c r="P151" s="1"/>
      <c r="Q151" s="1"/>
    </row>
    <row r="152" spans="1:17" ht="24.75" hidden="1">
      <c r="A152" s="67" t="s">
        <v>59</v>
      </c>
      <c r="B152" s="284">
        <f>D150+D140+D130+D125+D117+D113+D106+D93+D69+D44</f>
        <v>0</v>
      </c>
      <c r="C152" s="285"/>
      <c r="D152" s="286"/>
      <c r="E152" s="284">
        <f>G150+G140+G130+G125+G117+G113+G106+G93+G69+G44</f>
        <v>0</v>
      </c>
      <c r="F152" s="285"/>
      <c r="G152" s="286"/>
      <c r="H152" s="284">
        <f>J150+J140+J130+J125+J117+J113+J106+J93+J69+J44</f>
        <v>0</v>
      </c>
      <c r="I152" s="285"/>
      <c r="J152" s="286"/>
      <c r="K152" s="284">
        <f>M150+M140+M130+M125+M117+M113+M106+M93+M69+M44</f>
        <v>0</v>
      </c>
      <c r="L152" s="285"/>
      <c r="M152" s="286"/>
      <c r="N152" s="83" t="s">
        <v>207</v>
      </c>
      <c r="O152" s="1"/>
      <c r="P152" s="1"/>
      <c r="Q152" s="1"/>
    </row>
    <row r="153" spans="1:17" ht="15.75" hidden="1" thickBot="1">
      <c r="A153" s="41" t="s">
        <v>60</v>
      </c>
      <c r="B153" s="278"/>
      <c r="C153" s="279"/>
      <c r="D153" s="279"/>
      <c r="E153" s="279"/>
      <c r="F153" s="279"/>
      <c r="G153" s="279"/>
      <c r="H153" s="279"/>
      <c r="I153" s="279"/>
      <c r="J153" s="279"/>
      <c r="K153" s="280"/>
      <c r="L153" s="76"/>
      <c r="M153" s="85">
        <f>K152+H152+E152+B152</f>
        <v>0</v>
      </c>
      <c r="N153" s="83" t="s">
        <v>207</v>
      </c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75" t="s">
        <v>401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8">
    <mergeCell ref="B152:D152"/>
    <mergeCell ref="E152:G152"/>
    <mergeCell ref="H152:J152"/>
    <mergeCell ref="K152:M152"/>
    <mergeCell ref="B153:K15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A15:F15"/>
    <mergeCell ref="A8:F8"/>
    <mergeCell ref="A9:F9"/>
    <mergeCell ref="A1:M1"/>
    <mergeCell ref="A2:M2"/>
    <mergeCell ref="A4:F4"/>
    <mergeCell ref="A5:F5"/>
    <mergeCell ref="A6:F6"/>
    <mergeCell ref="A7:F7"/>
    <mergeCell ref="A10:F10"/>
    <mergeCell ref="A11:F11"/>
    <mergeCell ref="A12:F12"/>
    <mergeCell ref="A13:F13"/>
    <mergeCell ref="A14:F14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68"/>
  <sheetViews>
    <sheetView topLeftCell="A8" workbookViewId="0">
      <selection activeCell="D161" sqref="D161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144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260</v>
      </c>
      <c r="B5" s="277"/>
      <c r="C5" s="277"/>
      <c r="D5" s="277"/>
      <c r="E5" s="277"/>
      <c r="F5" s="277"/>
      <c r="G5" s="90">
        <v>1224.4000000000001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1967.9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5" t="s">
        <v>259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-101245.11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108628.08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39705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-32322.03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 t="s">
        <v>175</v>
      </c>
      <c r="F25" s="14">
        <v>8</v>
      </c>
      <c r="G25" s="14">
        <v>7920</v>
      </c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 t="s">
        <v>175</v>
      </c>
      <c r="F36" s="14">
        <v>17</v>
      </c>
      <c r="G36" s="14">
        <v>5661</v>
      </c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13581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 t="s">
        <v>358</v>
      </c>
      <c r="C52" s="13">
        <v>25</v>
      </c>
      <c r="D52" s="14">
        <v>12375</v>
      </c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t="14.25" customHeight="1">
      <c r="A53" s="15" t="s">
        <v>13</v>
      </c>
      <c r="B53" s="12" t="s">
        <v>587</v>
      </c>
      <c r="C53" s="13">
        <v>3.4</v>
      </c>
      <c r="D53" s="14">
        <v>1938</v>
      </c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t="0.75" customHeight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t="14.25" customHeight="1">
      <c r="A60" s="15" t="s">
        <v>20</v>
      </c>
      <c r="B60" s="12" t="s">
        <v>358</v>
      </c>
      <c r="C60" s="13">
        <v>5</v>
      </c>
      <c r="D60" s="14">
        <v>2475</v>
      </c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11" t="s">
        <v>503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>
      <c r="A69" s="15" t="s">
        <v>504</v>
      </c>
      <c r="B69" s="12" t="s">
        <v>587</v>
      </c>
      <c r="C69" s="13">
        <v>6</v>
      </c>
      <c r="D69" s="14">
        <v>503</v>
      </c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25" t="s">
        <v>28</v>
      </c>
      <c r="B70" s="26"/>
      <c r="C70" s="27"/>
      <c r="D70" s="28">
        <f>SUM(D45:D69)</f>
        <v>17291</v>
      </c>
      <c r="E70" s="28"/>
      <c r="F70" s="28"/>
      <c r="G70" s="28">
        <f>SUM(G45:G69)</f>
        <v>0</v>
      </c>
      <c r="H70" s="28"/>
      <c r="I70" s="28"/>
      <c r="J70" s="28">
        <f>SUM(J45:J69)</f>
        <v>0</v>
      </c>
      <c r="K70" s="28"/>
      <c r="L70" s="28"/>
      <c r="M70" s="28">
        <f>SUM(M45:M69)</f>
        <v>0</v>
      </c>
      <c r="N70" s="83" t="s">
        <v>207</v>
      </c>
      <c r="O70" s="1"/>
      <c r="P70" s="1"/>
      <c r="Q70" s="1"/>
    </row>
    <row r="71" spans="1:17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 hidden="1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5" t="s">
        <v>21</v>
      </c>
      <c r="B87" s="12"/>
      <c r="C87" s="13"/>
      <c r="D87" s="14"/>
      <c r="E87" s="14" t="s">
        <v>178</v>
      </c>
      <c r="F87" s="14">
        <v>1</v>
      </c>
      <c r="G87" s="14">
        <v>333</v>
      </c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333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15" t="s">
        <v>6</v>
      </c>
      <c r="B97" s="12" t="s">
        <v>178</v>
      </c>
      <c r="C97" s="13">
        <v>9</v>
      </c>
      <c r="D97" s="14">
        <v>8500</v>
      </c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t="0.75" customHeight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>
      <c r="A107" s="43" t="s">
        <v>28</v>
      </c>
      <c r="B107" s="44"/>
      <c r="C107" s="45"/>
      <c r="D107" s="46">
        <f>SUM(D96:D106)</f>
        <v>8500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t="0.75" customHeight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t="24.75" hidden="1">
      <c r="A109" s="51" t="s">
        <v>62</v>
      </c>
      <c r="B109" s="12"/>
      <c r="C109" s="13"/>
      <c r="D109" s="14"/>
      <c r="E109" s="14"/>
      <c r="F109" s="14"/>
      <c r="G109" s="14"/>
      <c r="H109" s="6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24.75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36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72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t="0.75" customHeight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84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t="24.75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 hidden="1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48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60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352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t="0.75" customHeight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 hidden="1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t="24.75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72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96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 hidden="1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52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72.75" hidden="1">
      <c r="A147" s="15" t="s">
        <v>79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108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82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idden="1">
      <c r="A151" s="17" t="s">
        <v>28</v>
      </c>
      <c r="B151" s="63"/>
      <c r="C151" s="64"/>
      <c r="D151" s="80">
        <f>SUM(D143:D150)</f>
        <v>0</v>
      </c>
      <c r="E151" s="65"/>
      <c r="F151" s="65"/>
      <c r="G151" s="80">
        <f>SUM(G143:G150)</f>
        <v>0</v>
      </c>
      <c r="H151" s="65"/>
      <c r="I151" s="65"/>
      <c r="J151" s="80">
        <f>SUM(J143:J150)</f>
        <v>0</v>
      </c>
      <c r="K151" s="65"/>
      <c r="L151" s="65"/>
      <c r="M151" s="80">
        <f>SUM(M143:M150)</f>
        <v>0</v>
      </c>
      <c r="N151" s="83" t="s">
        <v>207</v>
      </c>
      <c r="O151" s="1"/>
      <c r="P151" s="1"/>
      <c r="Q151" s="1"/>
    </row>
    <row r="152" spans="1:17" ht="24.75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 ht="24.75">
      <c r="A153" s="67" t="s">
        <v>59</v>
      </c>
      <c r="B153" s="284">
        <f>D151+D141+D131+D126+D118+D114+D107+D94+D70+D43</f>
        <v>25791</v>
      </c>
      <c r="C153" s="285"/>
      <c r="D153" s="286"/>
      <c r="E153" s="284">
        <f>G151+G141+G131+G126+G118+G114+G107+G94+G70+G43</f>
        <v>13914</v>
      </c>
      <c r="F153" s="285"/>
      <c r="G153" s="286"/>
      <c r="H153" s="284">
        <f>J151+J141+J131+J126+J118+J114+J107+J94+J70+J43</f>
        <v>0</v>
      </c>
      <c r="I153" s="285"/>
      <c r="J153" s="286"/>
      <c r="K153" s="284">
        <f>M151+M141+M131+M126+M118+M114+M107+M94+M70+M43</f>
        <v>0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39705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75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6">
    <filterColumn colId="0"/>
    <filterColumn colId="13"/>
  </autoFilter>
  <mergeCells count="27">
    <mergeCell ref="A10:F10"/>
    <mergeCell ref="A11:F11"/>
    <mergeCell ref="A12:F12"/>
    <mergeCell ref="A13:F13"/>
    <mergeCell ref="A14:F14"/>
    <mergeCell ref="B153:D153"/>
    <mergeCell ref="E153:G153"/>
    <mergeCell ref="H153:J153"/>
    <mergeCell ref="K153:M153"/>
    <mergeCell ref="B154:K154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8:F8"/>
    <mergeCell ref="A9:F9"/>
    <mergeCell ref="A1:M1"/>
    <mergeCell ref="A2:M2"/>
    <mergeCell ref="A4:F4"/>
    <mergeCell ref="A5:F5"/>
    <mergeCell ref="A6:F6"/>
    <mergeCell ref="A7:F7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67"/>
  <sheetViews>
    <sheetView workbookViewId="0">
      <selection activeCell="E161" sqref="E161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145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100">
        <v>1104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1430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261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15117.17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78935.999999999985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M153</f>
        <v>1500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92553.169999999984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5" t="s">
        <v>339</v>
      </c>
      <c r="B15" s="105"/>
      <c r="C15" s="105"/>
      <c r="D15" s="105"/>
      <c r="E15" s="105"/>
      <c r="F15" s="105"/>
      <c r="G15" s="111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42"/>
      <c r="B16" s="142"/>
      <c r="C16" s="142"/>
      <c r="D16" s="142"/>
      <c r="E16" s="142"/>
      <c r="F16" s="142"/>
      <c r="G16" s="111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>
      <c r="A18" s="271" t="s">
        <v>1</v>
      </c>
      <c r="B18" s="273" t="s">
        <v>54</v>
      </c>
      <c r="C18" s="274"/>
      <c r="D18" s="275"/>
      <c r="E18" s="276" t="s">
        <v>55</v>
      </c>
      <c r="F18" s="274"/>
      <c r="G18" s="275"/>
      <c r="H18" s="276" t="s">
        <v>56</v>
      </c>
      <c r="I18" s="274"/>
      <c r="J18" s="275"/>
      <c r="K18" s="276" t="s">
        <v>57</v>
      </c>
      <c r="L18" s="274"/>
      <c r="M18" s="275"/>
      <c r="N18" s="1"/>
      <c r="O18" s="1"/>
      <c r="P18" s="1"/>
      <c r="Q18" s="1"/>
    </row>
    <row r="19" spans="1:17" ht="24.75">
      <c r="A19" s="272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207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207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207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90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207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47" t="s">
        <v>28</v>
      </c>
      <c r="B113" s="113"/>
      <c r="C113" s="114"/>
      <c r="D113" s="79">
        <f>SUM(D108:D112)</f>
        <v>0</v>
      </c>
      <c r="E113" s="79"/>
      <c r="F113" s="79"/>
      <c r="G113" s="79">
        <f>SUM(G108:G112)</f>
        <v>0</v>
      </c>
      <c r="H113" s="79"/>
      <c r="I113" s="79"/>
      <c r="J113" s="79">
        <f>SUM(J108:J112)</f>
        <v>0</v>
      </c>
      <c r="K113" s="79"/>
      <c r="L113" s="79"/>
      <c r="M113" s="79">
        <f>SUM(M108:M112)</f>
        <v>0</v>
      </c>
      <c r="N113" s="83" t="s">
        <v>207</v>
      </c>
      <c r="O113" s="1"/>
      <c r="P113" s="1"/>
      <c r="Q113" s="1"/>
    </row>
    <row r="114" spans="1:17" hidden="1">
      <c r="A114" s="123" t="s">
        <v>77</v>
      </c>
      <c r="B114" s="124"/>
      <c r="C114" s="125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123" t="s">
        <v>28</v>
      </c>
      <c r="B117" s="124"/>
      <c r="C117" s="125"/>
      <c r="D117" s="126">
        <f>SUM(D115:D116)</f>
        <v>0</v>
      </c>
      <c r="E117" s="126"/>
      <c r="F117" s="126"/>
      <c r="G117" s="126">
        <f>SUM(G115:G116)</f>
        <v>0</v>
      </c>
      <c r="H117" s="126"/>
      <c r="I117" s="126"/>
      <c r="J117" s="126">
        <f>SUM(J115:J116)</f>
        <v>0</v>
      </c>
      <c r="K117" s="126"/>
      <c r="L117" s="126"/>
      <c r="M117" s="126">
        <f>SUM(M115:M116)</f>
        <v>0</v>
      </c>
      <c r="N117" s="83" t="s">
        <v>207</v>
      </c>
      <c r="O117" s="1"/>
      <c r="P117" s="1"/>
      <c r="Q117" s="1"/>
    </row>
    <row r="118" spans="1:17" hidden="1">
      <c r="A118" s="115" t="s">
        <v>41</v>
      </c>
      <c r="B118" s="116"/>
      <c r="C118" s="117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19" t="s">
        <v>28</v>
      </c>
      <c r="B125" s="120"/>
      <c r="C125" s="121"/>
      <c r="D125" s="122">
        <f>SUM(D119:D124)</f>
        <v>0</v>
      </c>
      <c r="E125" s="122"/>
      <c r="F125" s="122"/>
      <c r="G125" s="122">
        <f>SUM(G119:G124)</f>
        <v>0</v>
      </c>
      <c r="H125" s="122"/>
      <c r="I125" s="122"/>
      <c r="J125" s="122">
        <f>SUM(J119:J124)</f>
        <v>0</v>
      </c>
      <c r="K125" s="122"/>
      <c r="L125" s="122"/>
      <c r="M125" s="122">
        <f>SUM(M119:M124)</f>
        <v>0</v>
      </c>
      <c r="N125" s="83" t="s">
        <v>207</v>
      </c>
      <c r="O125" s="1"/>
      <c r="P125" s="1"/>
      <c r="Q125" s="1"/>
    </row>
    <row r="126" spans="1:17" hidden="1">
      <c r="A126" s="149" t="s">
        <v>42</v>
      </c>
      <c r="B126" s="150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53" t="s">
        <v>28</v>
      </c>
      <c r="B130" s="148"/>
      <c r="C130" s="154"/>
      <c r="D130" s="155">
        <f>SUM(D127:D129)</f>
        <v>0</v>
      </c>
      <c r="E130" s="155"/>
      <c r="F130" s="155"/>
      <c r="G130" s="155">
        <f>SUM(G127:G129)</f>
        <v>0</v>
      </c>
      <c r="H130" s="155"/>
      <c r="I130" s="155"/>
      <c r="J130" s="155">
        <f>SUM(J127:J129)</f>
        <v>0</v>
      </c>
      <c r="K130" s="155"/>
      <c r="L130" s="155"/>
      <c r="M130" s="155">
        <f>SUM(M127:M129)</f>
        <v>0</v>
      </c>
      <c r="N130" s="83" t="s">
        <v>207</v>
      </c>
      <c r="O130" s="1"/>
      <c r="P130" s="1"/>
      <c r="Q130" s="1"/>
    </row>
    <row r="131" spans="1:17" hidden="1">
      <c r="A131" s="127" t="s">
        <v>43</v>
      </c>
      <c r="B131" s="128"/>
      <c r="C131" s="129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27" t="s">
        <v>28</v>
      </c>
      <c r="B140" s="131"/>
      <c r="C140" s="132"/>
      <c r="D140" s="133">
        <f>SUM(D132:D139)</f>
        <v>0</v>
      </c>
      <c r="E140" s="133"/>
      <c r="F140" s="133"/>
      <c r="G140" s="133">
        <f>SUM(G132:G139)</f>
        <v>0</v>
      </c>
      <c r="H140" s="133"/>
      <c r="I140" s="133"/>
      <c r="J140" s="133">
        <f>SUM(J132:J139)</f>
        <v>0</v>
      </c>
      <c r="K140" s="133"/>
      <c r="L140" s="133"/>
      <c r="M140" s="133">
        <f>SUM(M132:M139)</f>
        <v>0</v>
      </c>
      <c r="N140" s="83" t="s">
        <v>207</v>
      </c>
      <c r="O140" s="1"/>
      <c r="P140" s="1"/>
      <c r="Q140" s="1"/>
    </row>
    <row r="141" spans="1:17" ht="24.75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24.75">
      <c r="A149" s="15" t="s">
        <v>418</v>
      </c>
      <c r="B149" s="12"/>
      <c r="C149" s="13"/>
      <c r="D149" s="14"/>
      <c r="E149" s="14" t="s">
        <v>191</v>
      </c>
      <c r="F149" s="14">
        <v>1</v>
      </c>
      <c r="G149" s="14">
        <v>1500</v>
      </c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1500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207</v>
      </c>
      <c r="O150" s="1"/>
      <c r="P150" s="1"/>
      <c r="Q150" s="1"/>
    </row>
    <row r="151" spans="1:17" ht="24.75" customHeight="1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  <c r="N151" s="1"/>
      <c r="O151" s="1"/>
      <c r="P151" s="1"/>
      <c r="Q151" s="1"/>
    </row>
    <row r="152" spans="1:17" ht="24.75">
      <c r="A152" s="67" t="s">
        <v>59</v>
      </c>
      <c r="B152" s="284">
        <f>D150+D140+D130+D125+D117+D113+D106+D93+D69+D44</f>
        <v>0</v>
      </c>
      <c r="C152" s="285"/>
      <c r="D152" s="286"/>
      <c r="E152" s="284">
        <f>G150+G140+G130+G125+G117+G113+G106+G93+G69+G44</f>
        <v>1500</v>
      </c>
      <c r="F152" s="285"/>
      <c r="G152" s="286"/>
      <c r="H152" s="284">
        <f>J150+J140+J130+J125+J117+J113+J106+J93+J69+J44</f>
        <v>0</v>
      </c>
      <c r="I152" s="285"/>
      <c r="J152" s="286"/>
      <c r="K152" s="284">
        <f>M150+M140+M130+M125+M117+M113+M106+M93+M69+M44</f>
        <v>0</v>
      </c>
      <c r="L152" s="285"/>
      <c r="M152" s="286"/>
      <c r="N152" s="83" t="s">
        <v>207</v>
      </c>
      <c r="O152" s="1"/>
      <c r="P152" s="1"/>
      <c r="Q152" s="1"/>
    </row>
    <row r="153" spans="1:17" ht="15.75" thickBot="1">
      <c r="A153" s="41" t="s">
        <v>60</v>
      </c>
      <c r="B153" s="278"/>
      <c r="C153" s="279"/>
      <c r="D153" s="279"/>
      <c r="E153" s="279"/>
      <c r="F153" s="279"/>
      <c r="G153" s="279"/>
      <c r="H153" s="279"/>
      <c r="I153" s="279"/>
      <c r="J153" s="279"/>
      <c r="K153" s="280"/>
      <c r="L153" s="76"/>
      <c r="M153" s="85">
        <f>K152+H152+E152+B152</f>
        <v>1500</v>
      </c>
      <c r="N153" s="83" t="s">
        <v>207</v>
      </c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75" t="s">
        <v>401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7">
    <mergeCell ref="B152:D152"/>
    <mergeCell ref="E152:G152"/>
    <mergeCell ref="H152:J152"/>
    <mergeCell ref="K152:M152"/>
    <mergeCell ref="B153:K15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Q169"/>
  <sheetViews>
    <sheetView topLeftCell="A31" workbookViewId="0">
      <selection activeCell="F157" sqref="F157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146</v>
      </c>
      <c r="B4" s="277"/>
      <c r="C4" s="277"/>
      <c r="D4" s="277"/>
      <c r="E4" s="277"/>
      <c r="F4" s="277"/>
      <c r="G4" s="87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322</v>
      </c>
      <c r="B5" s="277"/>
      <c r="C5" s="277"/>
      <c r="D5" s="277"/>
      <c r="E5" s="277"/>
      <c r="F5" s="277"/>
      <c r="G5" s="90">
        <v>1231.2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489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262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-55021.23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(1902.5+69.7)*G10*H10</f>
        <v>108865.43999999999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M155</f>
        <v>51932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1912.2099999999846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71"/>
      <c r="I23" s="71"/>
      <c r="J23" s="71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588</v>
      </c>
      <c r="C28" s="13">
        <v>17.5</v>
      </c>
      <c r="D28" s="14">
        <v>9975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6"/>
      <c r="I29" s="6"/>
      <c r="J29" s="6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6" t="s">
        <v>374</v>
      </c>
      <c r="F36" s="14">
        <v>12</v>
      </c>
      <c r="G36" s="14">
        <v>3996</v>
      </c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6" t="s">
        <v>375</v>
      </c>
      <c r="F37" s="14">
        <v>1</v>
      </c>
      <c r="G37" s="14">
        <v>258</v>
      </c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588</v>
      </c>
      <c r="C44" s="13">
        <v>15</v>
      </c>
      <c r="D44" s="14">
        <v>2272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12247</v>
      </c>
      <c r="E45" s="20"/>
      <c r="F45" s="20"/>
      <c r="G45" s="20">
        <f>SUM(G20:G44)</f>
        <v>4254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12</v>
      </c>
      <c r="B54" s="12"/>
      <c r="C54" s="13"/>
      <c r="D54" s="14"/>
      <c r="E54" s="14" t="s">
        <v>178</v>
      </c>
      <c r="F54" s="14">
        <v>2</v>
      </c>
      <c r="G54" s="14">
        <v>390</v>
      </c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390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 ht="0.75" customHeight="1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11</v>
      </c>
      <c r="B77" s="12" t="s">
        <v>178</v>
      </c>
      <c r="C77" s="13">
        <v>10</v>
      </c>
      <c r="D77" s="14">
        <v>4950</v>
      </c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t="0.75" customHeight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>
      <c r="A86" s="15" t="s">
        <v>20</v>
      </c>
      <c r="B86" s="12" t="s">
        <v>178</v>
      </c>
      <c r="C86" s="13">
        <v>4</v>
      </c>
      <c r="D86" s="14">
        <v>1980</v>
      </c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t="14.25" hidden="1" customHeight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>
      <c r="A94" s="33" t="s">
        <v>28</v>
      </c>
      <c r="B94" s="34"/>
      <c r="C94" s="35"/>
      <c r="D94" s="36">
        <f>SUM(D72:D93)</f>
        <v>6930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15" t="s">
        <v>6</v>
      </c>
      <c r="B97" s="12" t="s">
        <v>178</v>
      </c>
      <c r="C97" s="13">
        <v>12</v>
      </c>
      <c r="D97" s="14">
        <v>11280</v>
      </c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t="0.75" customHeight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t="13.5" customHeight="1">
      <c r="A107" s="43" t="s">
        <v>28</v>
      </c>
      <c r="B107" s="44"/>
      <c r="C107" s="45"/>
      <c r="D107" s="46">
        <f>SUM(D96:D106)</f>
        <v>11280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t="0.75" hidden="1" customHeight="1">
      <c r="A109" s="51" t="s">
        <v>62</v>
      </c>
      <c r="B109" s="12"/>
      <c r="C109" s="13"/>
      <c r="D109" s="14"/>
      <c r="E109" s="6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24.75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36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72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t="1.5" hidden="1" customHeight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84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t="24.75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 hidden="1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48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60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68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t="0.75" customHeight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24.75">
      <c r="A134" s="15" t="s">
        <v>372</v>
      </c>
      <c r="B134" s="12"/>
      <c r="C134" s="13"/>
      <c r="D134" s="14"/>
      <c r="E134" s="14"/>
      <c r="F134" s="14"/>
      <c r="G134" s="14"/>
      <c r="H134" s="14" t="s">
        <v>467</v>
      </c>
      <c r="I134" s="14">
        <v>5</v>
      </c>
      <c r="J134" s="14">
        <v>2000</v>
      </c>
      <c r="K134" s="14"/>
      <c r="L134" s="14"/>
      <c r="M134" s="14"/>
      <c r="N134" s="1"/>
      <c r="O134" s="1"/>
      <c r="P134" s="1"/>
      <c r="Q134" s="1"/>
    </row>
    <row r="135" spans="1:17" ht="0.75" customHeight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72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96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2000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" customHeight="1">
      <c r="A146" s="15" t="s">
        <v>52</v>
      </c>
      <c r="B146" s="14" t="s">
        <v>376</v>
      </c>
      <c r="C146" s="14">
        <v>14</v>
      </c>
      <c r="D146" s="14">
        <v>7831</v>
      </c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72.75" hidden="1">
      <c r="A147" s="15" t="s">
        <v>79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108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82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24.75">
      <c r="A151" s="15" t="s">
        <v>657</v>
      </c>
      <c r="B151" s="14" t="s">
        <v>376</v>
      </c>
      <c r="C151" s="13">
        <v>14</v>
      </c>
      <c r="D151" s="14">
        <v>7000</v>
      </c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>
      <c r="A152" s="17" t="s">
        <v>28</v>
      </c>
      <c r="B152" s="63"/>
      <c r="C152" s="64"/>
      <c r="D152" s="80">
        <f>SUM(D146:D151)</f>
        <v>14831</v>
      </c>
      <c r="E152" s="65"/>
      <c r="F152" s="65"/>
      <c r="G152" s="80">
        <f>SUM(G143:G150)</f>
        <v>0</v>
      </c>
      <c r="H152" s="65"/>
      <c r="I152" s="65"/>
      <c r="J152" s="80">
        <f>SUM(J143:J150)</f>
        <v>0</v>
      </c>
      <c r="K152" s="65"/>
      <c r="L152" s="65"/>
      <c r="M152" s="80">
        <f>SUM(M143:M150)</f>
        <v>0</v>
      </c>
      <c r="N152" s="83" t="s">
        <v>207</v>
      </c>
      <c r="O152" s="1"/>
      <c r="P152" s="1"/>
      <c r="Q152" s="1"/>
    </row>
    <row r="153" spans="1:17" ht="24.75" hidden="1" customHeight="1">
      <c r="A153" s="66" t="s">
        <v>58</v>
      </c>
      <c r="B153" s="287" t="s">
        <v>84</v>
      </c>
      <c r="C153" s="288"/>
      <c r="D153" s="289"/>
      <c r="E153" s="281" t="s">
        <v>85</v>
      </c>
      <c r="F153" s="282"/>
      <c r="G153" s="283"/>
      <c r="H153" s="281" t="s">
        <v>86</v>
      </c>
      <c r="I153" s="282"/>
      <c r="J153" s="283"/>
      <c r="K153" s="281" t="s">
        <v>87</v>
      </c>
      <c r="L153" s="282"/>
      <c r="M153" s="283"/>
      <c r="N153" s="1"/>
      <c r="O153" s="1"/>
      <c r="P153" s="1"/>
      <c r="Q153" s="1"/>
    </row>
    <row r="154" spans="1:17" ht="24.75">
      <c r="A154" s="67" t="s">
        <v>59</v>
      </c>
      <c r="B154" s="284">
        <f>D152+D141+D131+D126+D118+D114+D107+D94+D70+D45</f>
        <v>45288</v>
      </c>
      <c r="C154" s="285"/>
      <c r="D154" s="286"/>
      <c r="E154" s="284">
        <f>G152+G141+G131+G126+G118+G114+G107+G94+G70+G45</f>
        <v>4644</v>
      </c>
      <c r="F154" s="285"/>
      <c r="G154" s="286"/>
      <c r="H154" s="284">
        <f>J152+J141+J131+J126+J118+J114+J107+J94+J70+J45</f>
        <v>2000</v>
      </c>
      <c r="I154" s="285"/>
      <c r="J154" s="286"/>
      <c r="K154" s="284">
        <f>M152+M141+M131+M126+M118+M114+M107+M94+M70+M45</f>
        <v>0</v>
      </c>
      <c r="L154" s="285"/>
      <c r="M154" s="286"/>
      <c r="N154" s="83" t="s">
        <v>207</v>
      </c>
      <c r="O154" s="1"/>
      <c r="P154" s="1"/>
      <c r="Q154" s="1"/>
    </row>
    <row r="155" spans="1:17" ht="15.75" thickBot="1">
      <c r="A155" s="41" t="s">
        <v>60</v>
      </c>
      <c r="B155" s="278"/>
      <c r="C155" s="279"/>
      <c r="D155" s="279"/>
      <c r="E155" s="279"/>
      <c r="F155" s="279"/>
      <c r="G155" s="279"/>
      <c r="H155" s="279"/>
      <c r="I155" s="279"/>
      <c r="J155" s="279"/>
      <c r="K155" s="280"/>
      <c r="L155" s="76"/>
      <c r="M155" s="85">
        <f>K154+H154+E154+B154</f>
        <v>51932</v>
      </c>
      <c r="N155" s="83" t="s">
        <v>207</v>
      </c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75" t="s">
        <v>401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</sheetData>
  <autoFilter ref="A16:O157">
    <filterColumn colId="0"/>
    <filterColumn colId="13"/>
  </autoFilter>
  <mergeCells count="27">
    <mergeCell ref="B154:D154"/>
    <mergeCell ref="E154:G154"/>
    <mergeCell ref="H154:J154"/>
    <mergeCell ref="K154:M154"/>
    <mergeCell ref="B155:K155"/>
    <mergeCell ref="B153:D153"/>
    <mergeCell ref="E153:G153"/>
    <mergeCell ref="H153:J153"/>
    <mergeCell ref="K153:M153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" right="0" top="0.15748031496062992" bottom="0" header="0.31496062992125984" footer="0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Q166"/>
  <sheetViews>
    <sheetView topLeftCell="A36" workbookViewId="0">
      <selection activeCell="E112" sqref="E112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5.42578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94</v>
      </c>
      <c r="B4" s="277"/>
      <c r="C4" s="277"/>
      <c r="D4" s="277"/>
      <c r="E4" s="277"/>
      <c r="F4" s="277"/>
      <c r="G4" s="90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100">
        <v>973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223</v>
      </c>
      <c r="B6" s="277"/>
      <c r="C6" s="277"/>
      <c r="D6" s="277"/>
      <c r="E6" s="277"/>
      <c r="F6" s="277"/>
      <c r="G6" s="90" t="s">
        <v>473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319</v>
      </c>
      <c r="B7" s="277"/>
      <c r="C7" s="277"/>
      <c r="D7" s="277"/>
      <c r="E7" s="277"/>
      <c r="F7" s="277"/>
      <c r="G7" s="95" t="s">
        <v>224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1983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-1128.68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0">
        <f>(2654.9+790)*G10*H10</f>
        <v>190158.47999999998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147120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2">
        <f>G12+G9-G13</f>
        <v>41909.799999999988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/>
      <c r="F23" s="14"/>
      <c r="G23" s="14"/>
      <c r="H23" s="14" t="s">
        <v>178</v>
      </c>
      <c r="I23" s="14">
        <v>9</v>
      </c>
      <c r="J23" s="14">
        <v>10350</v>
      </c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85"/>
      <c r="F24" s="185"/>
      <c r="G24" s="185"/>
      <c r="H24" s="185"/>
      <c r="I24" s="185"/>
      <c r="J24" s="185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85"/>
      <c r="F25" s="185"/>
      <c r="G25" s="185"/>
      <c r="H25" s="185"/>
      <c r="I25" s="185"/>
      <c r="J25" s="185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85"/>
      <c r="F26" s="185"/>
      <c r="G26" s="185"/>
      <c r="H26" s="185"/>
      <c r="I26" s="185"/>
      <c r="J26" s="185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85"/>
      <c r="F27" s="185"/>
      <c r="G27" s="185"/>
      <c r="H27" s="185"/>
      <c r="I27" s="185"/>
      <c r="J27" s="185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85"/>
      <c r="F28" s="185"/>
      <c r="G28" s="185"/>
      <c r="H28" s="185"/>
      <c r="I28" s="185"/>
      <c r="J28" s="185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178</v>
      </c>
      <c r="I29" s="14">
        <v>5</v>
      </c>
      <c r="J29" s="14">
        <v>2610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178</v>
      </c>
      <c r="I36" s="14">
        <v>4</v>
      </c>
      <c r="J36" s="14">
        <v>1332</v>
      </c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14292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5" t="s">
        <v>8</v>
      </c>
      <c r="B48" s="12"/>
      <c r="C48" s="13"/>
      <c r="D48" s="14"/>
      <c r="E48" s="14"/>
      <c r="F48" s="14"/>
      <c r="G48" s="14"/>
      <c r="H48" s="14" t="s">
        <v>178</v>
      </c>
      <c r="I48" s="14">
        <v>16</v>
      </c>
      <c r="J48" s="14">
        <v>14880</v>
      </c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/>
      <c r="C53" s="13"/>
      <c r="D53" s="14"/>
      <c r="E53" s="14"/>
      <c r="F53" s="14"/>
      <c r="G53" s="14"/>
      <c r="H53" s="14" t="s">
        <v>178</v>
      </c>
      <c r="I53" s="14">
        <v>6</v>
      </c>
      <c r="J53" s="14">
        <v>2952</v>
      </c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 t="s">
        <v>178</v>
      </c>
      <c r="I54" s="14">
        <v>6</v>
      </c>
      <c r="J54" s="14">
        <v>2682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178</v>
      </c>
      <c r="I61" s="14">
        <v>5</v>
      </c>
      <c r="J61" s="14">
        <v>1665</v>
      </c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22179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5" t="s">
        <v>8</v>
      </c>
      <c r="B73" s="12"/>
      <c r="C73" s="13"/>
      <c r="D73" s="14"/>
      <c r="E73" s="14"/>
      <c r="F73" s="14"/>
      <c r="G73" s="14"/>
      <c r="H73" s="14" t="s">
        <v>178</v>
      </c>
      <c r="I73" s="14">
        <v>12</v>
      </c>
      <c r="J73" s="14">
        <v>11160</v>
      </c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>
      <c r="A78" s="15" t="s">
        <v>14</v>
      </c>
      <c r="B78" s="12"/>
      <c r="C78" s="13"/>
      <c r="D78" s="14"/>
      <c r="E78" s="14"/>
      <c r="F78" s="14"/>
      <c r="G78" s="14"/>
      <c r="H78" s="14" t="s">
        <v>178</v>
      </c>
      <c r="I78" s="14">
        <v>10</v>
      </c>
      <c r="J78" s="14">
        <v>4470</v>
      </c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/>
      <c r="C85" s="13"/>
      <c r="D85" s="14"/>
      <c r="E85" s="14"/>
      <c r="F85" s="14"/>
      <c r="G85" s="14"/>
      <c r="H85" s="14" t="s">
        <v>178</v>
      </c>
      <c r="I85" s="14">
        <v>5</v>
      </c>
      <c r="J85" s="14">
        <v>1665</v>
      </c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17295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idden="1">
      <c r="A107" s="51"/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>
      <c r="A108" s="51" t="s">
        <v>63</v>
      </c>
      <c r="B108" s="12"/>
      <c r="C108" s="13"/>
      <c r="D108" s="14"/>
      <c r="E108" s="14" t="s">
        <v>665</v>
      </c>
      <c r="F108" s="14">
        <v>187</v>
      </c>
      <c r="G108" s="14">
        <v>74800</v>
      </c>
      <c r="H108" s="6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74800</v>
      </c>
      <c r="H112" s="79"/>
      <c r="I112" s="79"/>
      <c r="J112" s="79"/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458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>
      <c r="A130" s="127" t="s">
        <v>459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t="48.75">
      <c r="A132" s="15" t="s">
        <v>45</v>
      </c>
      <c r="B132" s="12"/>
      <c r="C132" s="13"/>
      <c r="D132" s="14"/>
      <c r="E132" s="6"/>
      <c r="F132" s="6"/>
      <c r="G132" s="14"/>
      <c r="H132" s="6" t="s">
        <v>402</v>
      </c>
      <c r="I132" s="6"/>
      <c r="J132" s="14">
        <v>6000</v>
      </c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6000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 t="s">
        <v>201</v>
      </c>
      <c r="C144" s="13">
        <v>24</v>
      </c>
      <c r="D144" s="14">
        <v>11040</v>
      </c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 t="s">
        <v>385</v>
      </c>
      <c r="C148" s="13">
        <v>1</v>
      </c>
      <c r="D148" s="14">
        <v>1514</v>
      </c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12554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hidden="1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12554</v>
      </c>
      <c r="C151" s="285"/>
      <c r="D151" s="286"/>
      <c r="E151" s="284">
        <f>G149+G139+G129+G124+G116+G112+G105+G92+G68+G43</f>
        <v>74800</v>
      </c>
      <c r="F151" s="285"/>
      <c r="G151" s="286"/>
      <c r="H151" s="284">
        <f>J149+J139+J129+J124+J116+J112+J105+J92+J68+J43</f>
        <v>59766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4">
        <f>K151+H151+E151+B151</f>
        <v>147120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75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13"/>
  </autoFilter>
  <mergeCells count="27">
    <mergeCell ref="A7:F7"/>
    <mergeCell ref="A8:F8"/>
    <mergeCell ref="A1:M1"/>
    <mergeCell ref="A2:M2"/>
    <mergeCell ref="A4:F4"/>
    <mergeCell ref="A5:F5"/>
    <mergeCell ref="A6:F6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9:F9"/>
    <mergeCell ref="A10:F10"/>
    <mergeCell ref="A11:F11"/>
    <mergeCell ref="A12:F12"/>
    <mergeCell ref="A13:F13"/>
    <mergeCell ref="B151:D151"/>
    <mergeCell ref="E151:G151"/>
    <mergeCell ref="H151:J151"/>
    <mergeCell ref="K151:M151"/>
    <mergeCell ref="B152:K152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Q166"/>
  <sheetViews>
    <sheetView topLeftCell="A80" workbookViewId="0">
      <selection activeCell="K136" sqref="K136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147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218</v>
      </c>
      <c r="B5" s="277"/>
      <c r="C5" s="277"/>
      <c r="D5" s="277"/>
      <c r="E5" s="277"/>
      <c r="F5" s="277"/>
      <c r="G5" s="90">
        <v>1199.8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1970.1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264</v>
      </c>
      <c r="B7" s="277"/>
      <c r="C7" s="277"/>
      <c r="D7" s="277"/>
      <c r="E7" s="277"/>
      <c r="F7" s="277"/>
      <c r="G7" s="90" t="s">
        <v>259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74545.05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108749.51999999999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6">
        <f>M152</f>
        <v>214175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6">
        <f>G12+G9-G13</f>
        <v>-30880.429999999993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t="24.75">
      <c r="A36" s="15" t="s">
        <v>21</v>
      </c>
      <c r="B36" s="6" t="s">
        <v>189</v>
      </c>
      <c r="C36" s="72">
        <v>23</v>
      </c>
      <c r="D36" s="108">
        <v>7659</v>
      </c>
      <c r="E36" s="14"/>
      <c r="F36" s="14"/>
      <c r="G36" s="14"/>
      <c r="H36" s="6"/>
      <c r="I36" s="72"/>
      <c r="J36" s="108"/>
      <c r="K36" s="14"/>
      <c r="L36" s="14"/>
      <c r="M36" s="14"/>
      <c r="N36" s="1"/>
      <c r="O36" s="1"/>
      <c r="P36" s="1"/>
      <c r="Q36" s="1"/>
    </row>
    <row r="37" spans="1:17" ht="24.75">
      <c r="A37" s="15" t="s">
        <v>22</v>
      </c>
      <c r="B37" s="6" t="s">
        <v>189</v>
      </c>
      <c r="C37" s="13">
        <v>24</v>
      </c>
      <c r="D37" s="14">
        <v>6240</v>
      </c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t="0.75" customHeight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13899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t="14.25" customHeight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t="24" customHeight="1">
      <c r="A60" s="15" t="s">
        <v>20</v>
      </c>
      <c r="B60" s="6" t="s">
        <v>189</v>
      </c>
      <c r="C60" s="13">
        <v>20</v>
      </c>
      <c r="D60" s="14">
        <v>10000</v>
      </c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10000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t="14.25" customHeight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t="14.25" customHeight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t="24.75">
      <c r="A82" s="15" t="s">
        <v>18</v>
      </c>
      <c r="B82" s="6" t="s">
        <v>189</v>
      </c>
      <c r="C82" s="13">
        <v>20</v>
      </c>
      <c r="D82" s="14">
        <v>22000</v>
      </c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t="0.75" customHeight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22000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t="14.25" customHeight="1">
      <c r="A95" s="15" t="s">
        <v>6</v>
      </c>
      <c r="B95" s="12" t="s">
        <v>178</v>
      </c>
      <c r="C95" s="13">
        <v>12</v>
      </c>
      <c r="D95" s="14">
        <v>11280</v>
      </c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3" t="s">
        <v>28</v>
      </c>
      <c r="B105" s="44"/>
      <c r="C105" s="45"/>
      <c r="D105" s="46">
        <f>SUM(D94:D104)</f>
        <v>11280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6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>
      <c r="A109" s="51" t="s">
        <v>64</v>
      </c>
      <c r="B109" s="12"/>
      <c r="C109" s="13"/>
      <c r="D109" s="14"/>
      <c r="E109" s="14" t="s">
        <v>199</v>
      </c>
      <c r="F109" s="14">
        <v>2</v>
      </c>
      <c r="G109" s="14">
        <v>1000</v>
      </c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1000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>
      <c r="A126" s="15" t="s">
        <v>420</v>
      </c>
      <c r="B126" s="12"/>
      <c r="C126" s="13"/>
      <c r="D126" s="14"/>
      <c r="E126" s="14" t="s">
        <v>470</v>
      </c>
      <c r="F126" s="14">
        <v>3</v>
      </c>
      <c r="G126" s="14">
        <f>F126*35000</f>
        <v>105000</v>
      </c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105000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>
      <c r="A131" s="15" t="s">
        <v>44</v>
      </c>
      <c r="B131" s="12"/>
      <c r="C131" s="13"/>
      <c r="D131" s="14"/>
      <c r="E131" s="14"/>
      <c r="F131" s="14"/>
      <c r="G131" s="14"/>
      <c r="H131" s="14" t="s">
        <v>195</v>
      </c>
      <c r="I131" s="14">
        <v>6</v>
      </c>
      <c r="J131" s="14">
        <v>6000</v>
      </c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>
      <c r="A135" s="15" t="s">
        <v>455</v>
      </c>
      <c r="B135" s="12"/>
      <c r="C135" s="13"/>
      <c r="D135" s="14"/>
      <c r="E135" s="14" t="s">
        <v>462</v>
      </c>
      <c r="F135" s="14">
        <v>3</v>
      </c>
      <c r="G135" s="14">
        <f>F135*1500</f>
        <v>4500</v>
      </c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>
      <c r="A136" s="15" t="s">
        <v>75</v>
      </c>
      <c r="B136" s="12"/>
      <c r="C136" s="13"/>
      <c r="D136" s="14"/>
      <c r="E136" s="14"/>
      <c r="F136" s="14"/>
      <c r="G136" s="14"/>
      <c r="H136" s="6" t="s">
        <v>377</v>
      </c>
      <c r="I136" s="14" t="s">
        <v>378</v>
      </c>
      <c r="J136" s="14">
        <v>2040</v>
      </c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24.75">
      <c r="A138" s="15" t="s">
        <v>461</v>
      </c>
      <c r="B138" s="12"/>
      <c r="C138" s="13"/>
      <c r="D138" s="14"/>
      <c r="E138" s="14" t="s">
        <v>462</v>
      </c>
      <c r="F138" s="14">
        <v>48</v>
      </c>
      <c r="G138" s="14">
        <f>48*470</f>
        <v>22560</v>
      </c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27060</v>
      </c>
      <c r="H139" s="133"/>
      <c r="I139" s="133"/>
      <c r="J139" s="133">
        <f>SUM(J131:J138)</f>
        <v>8040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652</v>
      </c>
      <c r="B144" s="14" t="s">
        <v>195</v>
      </c>
      <c r="C144" s="14">
        <v>15</v>
      </c>
      <c r="D144" s="14">
        <v>8396</v>
      </c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>
      <c r="A145" s="15" t="s">
        <v>463</v>
      </c>
      <c r="B145" s="14" t="s">
        <v>195</v>
      </c>
      <c r="C145" s="14">
        <v>15</v>
      </c>
      <c r="D145" s="14">
        <v>7500</v>
      </c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15896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73075</v>
      </c>
      <c r="C151" s="285"/>
      <c r="D151" s="286"/>
      <c r="E151" s="284">
        <f>G149+G139+G129+G124+G116+G112+G105+G92+G68+G43</f>
        <v>133060</v>
      </c>
      <c r="F151" s="285"/>
      <c r="G151" s="286"/>
      <c r="H151" s="284">
        <f>J149+J139+J129+J124+J116+J112+J105+J92+J68+J43</f>
        <v>8040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214175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75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A16" sqref="A16:XFD152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148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218</v>
      </c>
      <c r="B5" s="277"/>
      <c r="C5" s="277"/>
      <c r="D5" s="277"/>
      <c r="E5" s="277"/>
      <c r="F5" s="277"/>
      <c r="G5" s="90">
        <v>752.9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269</v>
      </c>
      <c r="B6" s="277"/>
      <c r="C6" s="277"/>
      <c r="D6" s="277"/>
      <c r="E6" s="277"/>
      <c r="F6" s="277"/>
      <c r="G6" s="90">
        <v>1953.2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265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-276120.42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107816.63999999998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6">
        <f>M152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6">
        <f>G12+G9-G13</f>
        <v>-168303.78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 hidden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 hidden="1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 hidden="1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459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hidden="1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 hidden="1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hidden="1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0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75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P148" sqref="P148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149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1154.4000000000001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1455.4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276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-169045.14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80338.080000000002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6">
        <f>M152</f>
        <v>15025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6">
        <f>G12+G9-G13</f>
        <v>-103732.06000000001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6"/>
      <c r="F119" s="14"/>
      <c r="G119" s="75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08" t="s">
        <v>201</v>
      </c>
      <c r="L144" s="108">
        <v>12</v>
      </c>
      <c r="M144" s="108">
        <v>5520</v>
      </c>
      <c r="N144" s="1"/>
      <c r="O144" s="1"/>
      <c r="P144" s="1"/>
      <c r="Q144" s="1"/>
    </row>
    <row r="145" spans="1:17" ht="72.75">
      <c r="A145" s="15" t="s">
        <v>353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08" t="s">
        <v>201</v>
      </c>
      <c r="L145" s="108">
        <v>40</v>
      </c>
      <c r="M145" s="108">
        <v>6160</v>
      </c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08"/>
      <c r="L146" s="108"/>
      <c r="M146" s="108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08"/>
      <c r="L147" s="108"/>
      <c r="M147" s="108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08" t="s">
        <v>191</v>
      </c>
      <c r="L148" s="108">
        <v>3</v>
      </c>
      <c r="M148" s="108">
        <v>3345</v>
      </c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15025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0</v>
      </c>
      <c r="I151" s="285"/>
      <c r="J151" s="286"/>
      <c r="K151" s="284">
        <f>M149+M139+M129+M124+M116+M112+M105+M92+M68+M43</f>
        <v>15025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15025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Q168"/>
  <sheetViews>
    <sheetView topLeftCell="A13" zoomScaleNormal="100" workbookViewId="0">
      <selection activeCell="F161" sqref="F161"/>
    </sheetView>
  </sheetViews>
  <sheetFormatPr defaultRowHeight="15"/>
  <cols>
    <col min="1" max="1" width="27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8.2851562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150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360.4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413.2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245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-85616.26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22808.639999999999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26397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-89204.62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55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55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55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55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55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55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55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55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554</v>
      </c>
      <c r="C28" s="13">
        <v>4</v>
      </c>
      <c r="D28" s="14">
        <f>570*C28</f>
        <v>2280</v>
      </c>
      <c r="E28" s="14"/>
      <c r="F28" s="14"/>
      <c r="G28" s="14"/>
      <c r="H28" s="14"/>
      <c r="I28" s="14"/>
      <c r="J28" s="55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55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55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55"/>
      <c r="K31" s="14"/>
      <c r="L31" s="14"/>
      <c r="M31" s="14"/>
      <c r="N31" s="1"/>
      <c r="O31" s="1"/>
      <c r="P31" s="1"/>
      <c r="Q31" s="1"/>
    </row>
    <row r="32" spans="1:17" hidden="1">
      <c r="A32" s="16" t="s">
        <v>204</v>
      </c>
      <c r="B32" s="12"/>
      <c r="C32" s="13"/>
      <c r="D32" s="14"/>
      <c r="E32" s="14"/>
      <c r="F32" s="14"/>
      <c r="G32" s="14"/>
      <c r="H32" s="14" t="s">
        <v>187</v>
      </c>
      <c r="I32" s="14">
        <v>2</v>
      </c>
      <c r="J32" s="55">
        <v>3253</v>
      </c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55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55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55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55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55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55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55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55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55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55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55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554</v>
      </c>
      <c r="C44" s="13">
        <v>7</v>
      </c>
      <c r="D44" s="14">
        <v>612</v>
      </c>
      <c r="E44" s="14"/>
      <c r="F44" s="14"/>
      <c r="G44" s="14"/>
      <c r="H44" s="14"/>
      <c r="I44" s="14"/>
      <c r="J44" s="55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2892</v>
      </c>
      <c r="E45" s="20"/>
      <c r="F45" s="20"/>
      <c r="G45" s="20">
        <f>SUM(G20:G44)</f>
        <v>0</v>
      </c>
      <c r="H45" s="20"/>
      <c r="I45" s="20"/>
      <c r="J45" s="20">
        <f>SUM(J20:J44)</f>
        <v>3253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 hidden="1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8"/>
      <c r="K46" s="24"/>
      <c r="L46" s="24"/>
      <c r="M46" s="24"/>
      <c r="N46" s="1"/>
      <c r="O46" s="1"/>
      <c r="P46" s="1"/>
      <c r="Q46" s="1"/>
    </row>
    <row r="47" spans="1:17" hidden="1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55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55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55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55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55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55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55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55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55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55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55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55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55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55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55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55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55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55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55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55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55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55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55"/>
      <c r="K69" s="14"/>
      <c r="L69" s="14"/>
      <c r="M69" s="14"/>
      <c r="N69" s="1"/>
      <c r="O69" s="1"/>
      <c r="P69" s="1"/>
      <c r="Q69" s="1"/>
    </row>
    <row r="70" spans="1:17" hidden="1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 hidden="1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6"/>
      <c r="K71" s="32"/>
      <c r="L71" s="32"/>
      <c r="M71" s="32"/>
      <c r="N71" s="1"/>
      <c r="O71" s="1"/>
      <c r="P71" s="1"/>
      <c r="Q71" s="1"/>
    </row>
    <row r="72" spans="1:17" hidden="1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55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55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55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55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55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55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55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55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55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55"/>
      <c r="K81" s="14"/>
      <c r="L81" s="14"/>
      <c r="M81" s="14"/>
      <c r="N81" s="1"/>
      <c r="O81" s="1"/>
      <c r="P81" s="1"/>
      <c r="Q81" s="1"/>
    </row>
    <row r="82" spans="1:17" hidden="1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55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55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55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55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55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55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55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55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55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55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55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55"/>
      <c r="K93" s="14"/>
      <c r="L93" s="14"/>
      <c r="M93" s="14"/>
      <c r="N93" s="1"/>
      <c r="O93" s="1"/>
      <c r="P93" s="1"/>
      <c r="Q93" s="1"/>
    </row>
    <row r="94" spans="1:17" hidden="1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6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55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55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55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55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55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55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55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55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55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55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55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79"/>
      <c r="K108" s="50"/>
      <c r="L108" s="50"/>
      <c r="M108" s="50"/>
      <c r="N108" s="1"/>
      <c r="O108" s="1"/>
      <c r="P108" s="1"/>
      <c r="Q108" s="1"/>
    </row>
    <row r="109" spans="1:17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55"/>
      <c r="K109" s="14"/>
      <c r="L109" s="14"/>
      <c r="M109" s="14"/>
      <c r="N109" s="1"/>
      <c r="O109" s="1"/>
      <c r="P109" s="1"/>
      <c r="Q109" s="1"/>
    </row>
    <row r="110" spans="1:17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55"/>
      <c r="K110" s="14"/>
      <c r="L110" s="14"/>
      <c r="M110" s="14"/>
      <c r="N110" s="1"/>
      <c r="O110" s="1"/>
      <c r="P110" s="1"/>
      <c r="Q110" s="1"/>
    </row>
    <row r="111" spans="1:17" ht="24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55"/>
      <c r="K111" s="14"/>
      <c r="L111" s="14"/>
      <c r="M111" s="14"/>
      <c r="N111" s="1"/>
      <c r="O111" s="1"/>
      <c r="P111" s="1"/>
      <c r="Q111" s="1"/>
    </row>
    <row r="112" spans="1:17" ht="36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55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55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48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55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 hidden="1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22"/>
      <c r="K119" s="118"/>
      <c r="L119" s="118"/>
      <c r="M119" s="118"/>
      <c r="N119" s="1"/>
      <c r="O119" s="1"/>
      <c r="P119" s="1"/>
      <c r="Q119" s="1"/>
    </row>
    <row r="120" spans="1:17" ht="24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55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55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55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55"/>
      <c r="K123" s="14"/>
      <c r="L123" s="14"/>
      <c r="M123" s="14"/>
      <c r="N123" s="1"/>
      <c r="O123" s="1"/>
      <c r="P123" s="1"/>
      <c r="Q123" s="1"/>
    </row>
    <row r="124" spans="1:17" ht="24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55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68</v>
      </c>
      <c r="B125" s="12"/>
      <c r="C125" s="13"/>
      <c r="D125" s="14"/>
      <c r="E125" s="14"/>
      <c r="F125" s="14"/>
      <c r="G125" s="14"/>
      <c r="H125" s="14"/>
      <c r="I125" s="14"/>
      <c r="J125" s="55"/>
      <c r="K125" s="14"/>
      <c r="L125" s="14"/>
      <c r="M125" s="14"/>
      <c r="N125" s="1"/>
      <c r="O125" s="1"/>
      <c r="P125" s="1"/>
      <c r="Q125" s="1"/>
    </row>
    <row r="126" spans="1:17" hidden="1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5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55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55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55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 hidden="1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3"/>
      <c r="K132" s="130"/>
      <c r="L132" s="130"/>
      <c r="M132" s="130"/>
      <c r="N132" s="1"/>
      <c r="O132" s="1"/>
      <c r="P132" s="1"/>
      <c r="Q132" s="1"/>
    </row>
    <row r="133" spans="1:17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55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55"/>
      <c r="K134" s="14"/>
      <c r="L134" s="14"/>
      <c r="M134" s="14"/>
      <c r="N134" s="1"/>
      <c r="O134" s="1"/>
      <c r="P134" s="1"/>
      <c r="Q134" s="1"/>
    </row>
    <row r="135" spans="1:17" ht="24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55"/>
      <c r="K135" s="14"/>
      <c r="L135" s="14"/>
      <c r="M135" s="14"/>
      <c r="N135" s="1"/>
      <c r="O135" s="1"/>
      <c r="P135" s="1"/>
      <c r="Q135" s="1"/>
    </row>
    <row r="136" spans="1:17" ht="24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55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55"/>
      <c r="K137" s="14"/>
      <c r="L137" s="14"/>
      <c r="M137" s="14"/>
      <c r="N137" s="1"/>
      <c r="O137" s="1"/>
      <c r="P137" s="1"/>
      <c r="Q137" s="1"/>
    </row>
    <row r="138" spans="1:17" ht="48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55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55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55"/>
      <c r="K140" s="14"/>
      <c r="L140" s="14"/>
      <c r="M140" s="14"/>
      <c r="N140" s="1"/>
      <c r="O140" s="1"/>
      <c r="P140" s="1"/>
      <c r="Q140" s="1"/>
    </row>
    <row r="141" spans="1:17" hidden="1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80"/>
      <c r="K142" s="65"/>
      <c r="L142" s="65"/>
      <c r="M142" s="65"/>
      <c r="N142" s="1"/>
      <c r="O142" s="1"/>
      <c r="P142" s="1"/>
      <c r="Q142" s="1"/>
    </row>
    <row r="143" spans="1:17" ht="24.75">
      <c r="A143" s="15" t="s">
        <v>49</v>
      </c>
      <c r="B143" s="12"/>
      <c r="C143" s="13"/>
      <c r="D143" s="14"/>
      <c r="E143" s="14"/>
      <c r="F143" s="14"/>
      <c r="G143" s="14"/>
      <c r="H143" s="14"/>
      <c r="I143" s="14">
        <v>1</v>
      </c>
      <c r="J143" s="55">
        <v>6667</v>
      </c>
      <c r="K143" s="14"/>
      <c r="L143" s="14"/>
      <c r="M143" s="14"/>
      <c r="N143" s="1"/>
      <c r="O143" s="1"/>
      <c r="P143" s="1"/>
      <c r="Q143" s="1"/>
    </row>
    <row r="144" spans="1:17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55"/>
      <c r="K144" s="14"/>
      <c r="L144" s="14"/>
      <c r="M144" s="14"/>
      <c r="N144" s="1"/>
      <c r="O144" s="1"/>
      <c r="P144" s="1"/>
      <c r="Q144" s="1"/>
    </row>
    <row r="145" spans="1:17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55"/>
      <c r="K145" s="14"/>
      <c r="L145" s="14"/>
      <c r="M145" s="14"/>
      <c r="N145" s="1"/>
      <c r="O145" s="1"/>
      <c r="P145" s="1"/>
      <c r="Q145" s="1"/>
    </row>
    <row r="146" spans="1:17" ht="15.75" customHeight="1">
      <c r="A146" s="15" t="s">
        <v>52</v>
      </c>
      <c r="B146" s="12"/>
      <c r="C146" s="13"/>
      <c r="D146" s="14"/>
      <c r="E146" s="14"/>
      <c r="F146" s="14"/>
      <c r="G146" s="14"/>
      <c r="H146" s="14" t="s">
        <v>180</v>
      </c>
      <c r="I146" s="14">
        <v>3</v>
      </c>
      <c r="J146" s="55">
        <v>1380</v>
      </c>
      <c r="K146" s="14"/>
      <c r="L146" s="14"/>
      <c r="M146" s="14"/>
      <c r="N146" s="1"/>
      <c r="O146" s="1"/>
      <c r="P146" s="1"/>
      <c r="Q146" s="1"/>
    </row>
    <row r="147" spans="1:17" ht="36" customHeight="1">
      <c r="A147" s="15" t="s">
        <v>353</v>
      </c>
      <c r="B147" s="12"/>
      <c r="C147" s="13"/>
      <c r="D147" s="14"/>
      <c r="E147" s="14"/>
      <c r="F147" s="14"/>
      <c r="G147" s="14"/>
      <c r="H147" s="6" t="s">
        <v>180</v>
      </c>
      <c r="I147" s="14">
        <v>20</v>
      </c>
      <c r="J147" s="55">
        <v>3080</v>
      </c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55"/>
      <c r="K148" s="14"/>
      <c r="L148" s="14"/>
      <c r="M148" s="14"/>
      <c r="N148" s="1"/>
      <c r="O148" s="1"/>
      <c r="P148" s="1"/>
      <c r="Q148" s="1"/>
    </row>
    <row r="149" spans="1:17" ht="57.75" customHeight="1">
      <c r="A149" s="15" t="s">
        <v>81</v>
      </c>
      <c r="B149" s="12"/>
      <c r="C149" s="13"/>
      <c r="D149" s="14"/>
      <c r="E149" s="14"/>
      <c r="F149" s="14"/>
      <c r="G149" s="14"/>
      <c r="H149" s="6" t="s">
        <v>180</v>
      </c>
      <c r="I149" s="14">
        <v>9</v>
      </c>
      <c r="J149" s="55">
        <v>8010</v>
      </c>
      <c r="K149" s="14"/>
      <c r="L149" s="14"/>
      <c r="M149" s="14"/>
      <c r="N149" s="1"/>
      <c r="O149" s="1"/>
      <c r="P149" s="1"/>
      <c r="Q149" s="1"/>
    </row>
    <row r="150" spans="1:17" ht="39" customHeight="1">
      <c r="A150" s="15" t="s">
        <v>82</v>
      </c>
      <c r="B150" s="12"/>
      <c r="C150" s="13"/>
      <c r="D150" s="14"/>
      <c r="E150" s="14"/>
      <c r="F150" s="14"/>
      <c r="G150" s="14"/>
      <c r="H150" s="14" t="s">
        <v>193</v>
      </c>
      <c r="I150" s="14">
        <v>1</v>
      </c>
      <c r="J150" s="55">
        <v>1115</v>
      </c>
      <c r="K150" s="14"/>
      <c r="L150" s="14"/>
      <c r="M150" s="14"/>
      <c r="N150" s="1"/>
      <c r="O150" s="1"/>
      <c r="P150" s="1"/>
      <c r="Q150" s="1"/>
    </row>
    <row r="151" spans="1:17">
      <c r="A151" s="17" t="s">
        <v>28</v>
      </c>
      <c r="B151" s="63"/>
      <c r="C151" s="64"/>
      <c r="D151" s="80">
        <f>SUM(D143:D150)</f>
        <v>0</v>
      </c>
      <c r="E151" s="65"/>
      <c r="F151" s="65"/>
      <c r="G151" s="80">
        <f>SUM(G143:G150)</f>
        <v>0</v>
      </c>
      <c r="H151" s="65"/>
      <c r="I151" s="65"/>
      <c r="J151" s="80">
        <f>SUM(J143:J150)</f>
        <v>20252</v>
      </c>
      <c r="K151" s="65"/>
      <c r="L151" s="65"/>
      <c r="M151" s="80">
        <f>SUM(M143:M150)</f>
        <v>0</v>
      </c>
      <c r="N151" s="83" t="s">
        <v>207</v>
      </c>
      <c r="O151" s="1"/>
      <c r="P151" s="1"/>
      <c r="Q151" s="1"/>
    </row>
    <row r="152" spans="1:17" hidden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>
      <c r="A153" s="67" t="s">
        <v>59</v>
      </c>
      <c r="B153" s="284">
        <f>D151+D141+D131+D126+D118+D114+D107+D94+D70+D45</f>
        <v>2892</v>
      </c>
      <c r="C153" s="285"/>
      <c r="D153" s="286"/>
      <c r="E153" s="284">
        <f>G151+G141+G131+G126+G118+G114+G107+G94+G70+G45</f>
        <v>0</v>
      </c>
      <c r="F153" s="285"/>
      <c r="G153" s="286"/>
      <c r="H153" s="284">
        <f>J151+J141+J131+J126+J118+J114+J107+J94+J70+J45</f>
        <v>23505</v>
      </c>
      <c r="I153" s="285"/>
      <c r="J153" s="286"/>
      <c r="K153" s="284">
        <f>M151+M141+M131+M126+M118+M114+M107+M94+M70+M45</f>
        <v>0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69"/>
      <c r="M154" s="85">
        <f>K153+H153+E153+B153</f>
        <v>26397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7">
    <filterColumn colId="0"/>
    <filterColumn colId="13"/>
  </autoFilter>
  <mergeCells count="27">
    <mergeCell ref="B153:D153"/>
    <mergeCell ref="E153:G153"/>
    <mergeCell ref="H153:J153"/>
    <mergeCell ref="K153:M153"/>
    <mergeCell ref="B154:K154"/>
    <mergeCell ref="A1:M1"/>
    <mergeCell ref="A2:M2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4:F4"/>
    <mergeCell ref="A5:F5"/>
    <mergeCell ref="A6:F6"/>
    <mergeCell ref="A7:F7"/>
    <mergeCell ref="A8:F8"/>
    <mergeCell ref="A14:F14"/>
    <mergeCell ref="A9:F9"/>
    <mergeCell ref="A10:F10"/>
    <mergeCell ref="A11:F11"/>
    <mergeCell ref="A12:F12"/>
    <mergeCell ref="A13:F13"/>
  </mergeCells>
  <pageMargins left="0" right="0" top="0.15748031496062992" bottom="0.15748031496062992" header="0.31496062992125984" footer="0"/>
  <pageSetup paperSize="9" scale="9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Q166"/>
  <sheetViews>
    <sheetView topLeftCell="A4" workbookViewId="0">
      <selection activeCell="F155" sqref="F155"/>
    </sheetView>
  </sheetViews>
  <sheetFormatPr defaultRowHeight="15"/>
  <cols>
    <col min="1" max="1" width="27.425781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151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362.6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298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299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-111264.51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(372.4+57.2)*G10*H10</f>
        <v>23713.919999999995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31863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-119413.59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t="0.75" customHeight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636</v>
      </c>
      <c r="C28" s="13">
        <v>17</v>
      </c>
      <c r="D28" s="14">
        <v>12501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12501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t="0.75" hidden="1" customHeight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t="0.75" hidden="1" customHeight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48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24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6"/>
      <c r="F119" s="14"/>
      <c r="G119" s="75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36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6"/>
      <c r="F121" s="14"/>
      <c r="G121" s="75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24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15.75" customHeight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>
      <c r="A141" s="15" t="s">
        <v>49</v>
      </c>
      <c r="B141" s="12"/>
      <c r="C141" s="13"/>
      <c r="D141" s="14"/>
      <c r="E141" s="14"/>
      <c r="F141" s="14"/>
      <c r="G141" s="14"/>
      <c r="H141" s="14"/>
      <c r="I141" s="14">
        <v>1</v>
      </c>
      <c r="J141" s="14">
        <v>6667</v>
      </c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13.5" customHeight="1">
      <c r="A144" s="15" t="s">
        <v>52</v>
      </c>
      <c r="B144" s="12"/>
      <c r="C144" s="13"/>
      <c r="D144" s="14"/>
      <c r="E144" s="14"/>
      <c r="F144" s="14"/>
      <c r="G144" s="14"/>
      <c r="H144" s="14" t="s">
        <v>180</v>
      </c>
      <c r="I144" s="14">
        <v>3</v>
      </c>
      <c r="J144" s="14">
        <v>1380</v>
      </c>
      <c r="K144" s="14"/>
      <c r="L144" s="14"/>
      <c r="M144" s="14"/>
      <c r="N144" s="1"/>
      <c r="O144" s="1"/>
      <c r="P144" s="1"/>
      <c r="Q144" s="1"/>
    </row>
    <row r="145" spans="1:17" ht="37.5" customHeight="1">
      <c r="A145" s="15" t="s">
        <v>353</v>
      </c>
      <c r="B145" s="12"/>
      <c r="C145" s="13"/>
      <c r="D145" s="14"/>
      <c r="E145" s="14"/>
      <c r="F145" s="14"/>
      <c r="G145" s="14"/>
      <c r="H145" s="14" t="s">
        <v>180</v>
      </c>
      <c r="I145" s="14">
        <v>20</v>
      </c>
      <c r="J145" s="14">
        <v>3080</v>
      </c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60" customHeight="1">
      <c r="A147" s="15" t="s">
        <v>81</v>
      </c>
      <c r="B147" s="12"/>
      <c r="C147" s="13"/>
      <c r="D147" s="14"/>
      <c r="E147" s="14"/>
      <c r="F147" s="14"/>
      <c r="G147" s="14"/>
      <c r="H147" s="14" t="s">
        <v>180</v>
      </c>
      <c r="I147" s="14">
        <v>8</v>
      </c>
      <c r="J147" s="14">
        <v>7120</v>
      </c>
      <c r="K147" s="14"/>
      <c r="L147" s="14"/>
      <c r="M147" s="14"/>
      <c r="N147" s="1"/>
      <c r="O147" s="1"/>
      <c r="P147" s="1"/>
      <c r="Q147" s="1"/>
    </row>
    <row r="148" spans="1:17" ht="36.75" customHeight="1">
      <c r="A148" s="15" t="s">
        <v>82</v>
      </c>
      <c r="B148" s="12"/>
      <c r="C148" s="13"/>
      <c r="D148" s="14"/>
      <c r="E148" s="14"/>
      <c r="F148" s="14"/>
      <c r="G148" s="14"/>
      <c r="H148" s="14" t="s">
        <v>191</v>
      </c>
      <c r="I148" s="14">
        <v>1</v>
      </c>
      <c r="J148" s="14">
        <v>1115</v>
      </c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19362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hidden="1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>
      <c r="A151" s="67" t="s">
        <v>59</v>
      </c>
      <c r="B151" s="284">
        <f>D149+D139+D129+D124+D116+D112+D105+D92+D68+D43</f>
        <v>12501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19362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31863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6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G9" sqref="G9:G14"/>
    </sheetView>
  </sheetViews>
  <sheetFormatPr defaultRowHeight="15"/>
  <cols>
    <col min="1" max="1" width="27.8554687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152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365.9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419.4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245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1955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-79295.44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23150.879999999997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22457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-78601.56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 t="s">
        <v>180</v>
      </c>
      <c r="C26" s="13">
        <v>3</v>
      </c>
      <c r="D26" s="14">
        <v>2205</v>
      </c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2205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48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24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6"/>
      <c r="F119" s="14"/>
      <c r="G119" s="75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36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6"/>
      <c r="F121" s="14"/>
      <c r="G121" s="75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24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16.5" customHeight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>
        <v>1</v>
      </c>
      <c r="J141" s="14">
        <v>6667</v>
      </c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18" customHeight="1">
      <c r="A144" s="15" t="s">
        <v>52</v>
      </c>
      <c r="B144" s="12"/>
      <c r="C144" s="13"/>
      <c r="D144" s="14"/>
      <c r="E144" s="14"/>
      <c r="F144" s="14"/>
      <c r="G144" s="14"/>
      <c r="H144" s="14" t="s">
        <v>201</v>
      </c>
      <c r="I144" s="14">
        <v>3</v>
      </c>
      <c r="J144" s="14">
        <v>1380</v>
      </c>
      <c r="K144" s="14"/>
      <c r="L144" s="14"/>
      <c r="M144" s="14"/>
      <c r="N144" s="1"/>
      <c r="O144" s="1"/>
      <c r="P144" s="1"/>
      <c r="Q144" s="1"/>
    </row>
    <row r="145" spans="1:17" ht="34.5" customHeight="1">
      <c r="A145" s="15" t="s">
        <v>353</v>
      </c>
      <c r="B145" s="12"/>
      <c r="C145" s="13"/>
      <c r="D145" s="14"/>
      <c r="E145" s="14"/>
      <c r="F145" s="14"/>
      <c r="G145" s="14"/>
      <c r="H145" s="14" t="s">
        <v>201</v>
      </c>
      <c r="I145" s="14">
        <v>20</v>
      </c>
      <c r="J145" s="14">
        <v>3080</v>
      </c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58.5" customHeight="1">
      <c r="A147" s="15" t="s">
        <v>81</v>
      </c>
      <c r="B147" s="12"/>
      <c r="C147" s="13"/>
      <c r="D147" s="14"/>
      <c r="E147" s="14"/>
      <c r="F147" s="14"/>
      <c r="G147" s="14"/>
      <c r="H147" s="14" t="s">
        <v>201</v>
      </c>
      <c r="I147" s="14">
        <v>9</v>
      </c>
      <c r="J147" s="14">
        <v>8010</v>
      </c>
      <c r="K147" s="14"/>
      <c r="L147" s="14"/>
      <c r="M147" s="14"/>
      <c r="N147" s="1"/>
      <c r="O147" s="1"/>
      <c r="P147" s="1"/>
      <c r="Q147" s="1"/>
    </row>
    <row r="148" spans="1:17" ht="34.5" customHeight="1">
      <c r="A148" s="15" t="s">
        <v>82</v>
      </c>
      <c r="B148" s="12"/>
      <c r="C148" s="13"/>
      <c r="D148" s="14"/>
      <c r="E148" s="14"/>
      <c r="F148" s="14"/>
      <c r="G148" s="14"/>
      <c r="H148" s="14" t="s">
        <v>191</v>
      </c>
      <c r="I148" s="14">
        <v>1</v>
      </c>
      <c r="J148" s="14">
        <v>1115</v>
      </c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20252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hidden="1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16.5" customHeight="1">
      <c r="A151" s="67" t="s">
        <v>59</v>
      </c>
      <c r="B151" s="284">
        <f>D149+D139+D129+D124+D116+D112+D105+D92+D68+D43</f>
        <v>2205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20252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22457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" right="0" top="0.15748031496062992" bottom="0" header="0.31496062992125984" footer="0"/>
  <pageSetup paperSize="9" scale="9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170"/>
  <sheetViews>
    <sheetView topLeftCell="A7" workbookViewId="0">
      <selection activeCell="Q144" sqref="Q14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153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300</v>
      </c>
      <c r="B5" s="277"/>
      <c r="C5" s="277"/>
      <c r="D5" s="277"/>
      <c r="E5" s="277"/>
      <c r="F5" s="277"/>
      <c r="G5" s="90">
        <v>1594.4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100">
        <v>2049.1999999999998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256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257007.18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113115.83999999997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41836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328287.01999999996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t="14.25" customHeight="1">
      <c r="A29" s="15" t="s">
        <v>14</v>
      </c>
      <c r="B29" s="12" t="s">
        <v>606</v>
      </c>
      <c r="C29" s="13">
        <v>3</v>
      </c>
      <c r="D29" s="14">
        <v>2050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6" t="s">
        <v>555</v>
      </c>
      <c r="B44" s="12"/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t="24.75">
      <c r="A45" s="11" t="s">
        <v>529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6" t="s">
        <v>555</v>
      </c>
      <c r="B46" s="12" t="s">
        <v>187</v>
      </c>
      <c r="C46" s="13">
        <v>1</v>
      </c>
      <c r="D46" s="14">
        <v>12986</v>
      </c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7" t="s">
        <v>28</v>
      </c>
      <c r="B47" s="18"/>
      <c r="C47" s="19"/>
      <c r="D47" s="20">
        <f>SUM(D20:D46)</f>
        <v>15036</v>
      </c>
      <c r="E47" s="20"/>
      <c r="F47" s="20"/>
      <c r="G47" s="20">
        <f>SUM(G20:G46)</f>
        <v>0</v>
      </c>
      <c r="H47" s="20"/>
      <c r="I47" s="20"/>
      <c r="J47" s="20">
        <f>SUM(J20:J46)</f>
        <v>0</v>
      </c>
      <c r="K47" s="20"/>
      <c r="L47" s="20"/>
      <c r="M47" s="20">
        <f>SUM(M20:M46)</f>
        <v>0</v>
      </c>
      <c r="N47" s="83" t="s">
        <v>207</v>
      </c>
      <c r="O47" s="1"/>
      <c r="P47" s="1"/>
      <c r="Q47" s="1"/>
    </row>
    <row r="48" spans="1:17" hidden="1">
      <c r="A48" s="21" t="s">
        <v>29</v>
      </c>
      <c r="B48" s="22"/>
      <c r="C48" s="23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1"/>
      <c r="O48" s="1"/>
      <c r="P48" s="1"/>
      <c r="Q48" s="1"/>
    </row>
    <row r="49" spans="1:17" hidden="1">
      <c r="A49" s="11" t="s">
        <v>5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6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7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8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9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6" t="s">
        <v>10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11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12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13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14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15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1" t="s">
        <v>16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6" t="s">
        <v>17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18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19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20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21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22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1" t="s">
        <v>23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24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25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26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6" t="s">
        <v>27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25" t="s">
        <v>28</v>
      </c>
      <c r="B72" s="26"/>
      <c r="C72" s="27"/>
      <c r="D72" s="28">
        <f>SUM(D49:D71)</f>
        <v>0</v>
      </c>
      <c r="E72" s="28"/>
      <c r="F72" s="28"/>
      <c r="G72" s="28">
        <f>SUM(G49:G71)</f>
        <v>0</v>
      </c>
      <c r="H72" s="28"/>
      <c r="I72" s="28"/>
      <c r="J72" s="28">
        <f>SUM(J49:J71)</f>
        <v>0</v>
      </c>
      <c r="K72" s="28"/>
      <c r="L72" s="28"/>
      <c r="M72" s="28">
        <f>SUM(M49:M71)</f>
        <v>0</v>
      </c>
      <c r="N72" s="83" t="s">
        <v>207</v>
      </c>
      <c r="O72" s="1"/>
      <c r="P72" s="1"/>
      <c r="Q72" s="1"/>
    </row>
    <row r="73" spans="1:17" hidden="1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 hidden="1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6" t="s">
        <v>10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11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14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21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33" t="s">
        <v>28</v>
      </c>
      <c r="B96" s="34"/>
      <c r="C96" s="35"/>
      <c r="D96" s="36">
        <f>SUM(D74:D95)</f>
        <v>0</v>
      </c>
      <c r="E96" s="36"/>
      <c r="F96" s="36"/>
      <c r="G96" s="36">
        <f>SUM(G74:G95)</f>
        <v>0</v>
      </c>
      <c r="H96" s="36"/>
      <c r="I96" s="36"/>
      <c r="J96" s="36">
        <f>SUM(J74:J95)</f>
        <v>0</v>
      </c>
      <c r="K96" s="36"/>
      <c r="L96" s="36"/>
      <c r="M96" s="36">
        <f>SUM(M74:M95)</f>
        <v>0</v>
      </c>
      <c r="N96" s="83" t="s">
        <v>207</v>
      </c>
      <c r="O96" s="1"/>
      <c r="P96" s="1"/>
      <c r="Q96" s="1"/>
    </row>
    <row r="97" spans="1:17" hidden="1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 hidden="1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6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5" t="s">
        <v>34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36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37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38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39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3" t="s">
        <v>28</v>
      </c>
      <c r="B109" s="44"/>
      <c r="C109" s="45"/>
      <c r="D109" s="46">
        <f>SUM(D98:D108)</f>
        <v>0</v>
      </c>
      <c r="E109" s="46"/>
      <c r="F109" s="46"/>
      <c r="G109" s="46">
        <f>SUM(G98:G108)</f>
        <v>0</v>
      </c>
      <c r="H109" s="46"/>
      <c r="I109" s="46"/>
      <c r="J109" s="46">
        <f>SUM(J98:J108)</f>
        <v>0</v>
      </c>
      <c r="K109" s="46"/>
      <c r="L109" s="46"/>
      <c r="M109" s="46">
        <f>SUM(M98:M108)</f>
        <v>0</v>
      </c>
      <c r="N109" s="83" t="s">
        <v>207</v>
      </c>
      <c r="O109" s="1"/>
      <c r="P109" s="1"/>
      <c r="Q109" s="1"/>
    </row>
    <row r="110" spans="1:17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t="24.75" hidden="1">
      <c r="A111" s="51" t="s">
        <v>62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24.75" hidden="1">
      <c r="A112" s="51" t="s">
        <v>63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36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24">
      <c r="A114" s="146" t="s">
        <v>448</v>
      </c>
      <c r="B114" s="12"/>
      <c r="C114" s="13"/>
      <c r="D114" s="14"/>
      <c r="E114" s="14"/>
      <c r="F114" s="14"/>
      <c r="G114" s="14"/>
      <c r="H114" s="14" t="s">
        <v>449</v>
      </c>
      <c r="I114" s="14"/>
      <c r="J114" s="14">
        <v>10000</v>
      </c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0</v>
      </c>
      <c r="H116" s="79"/>
      <c r="I116" s="79"/>
      <c r="J116" s="79">
        <f>SUM(J111:J115)</f>
        <v>10000</v>
      </c>
      <c r="K116" s="79"/>
      <c r="L116" s="79"/>
      <c r="M116" s="79">
        <f>SUM(M111:M115)</f>
        <v>0</v>
      </c>
      <c r="N116" s="83" t="s">
        <v>207</v>
      </c>
      <c r="O116" s="1"/>
      <c r="P116" s="1"/>
      <c r="Q116" s="1"/>
    </row>
    <row r="117" spans="1:17" hidden="1">
      <c r="A117" s="156" t="s">
        <v>77</v>
      </c>
      <c r="B117" s="157"/>
      <c r="C117" s="158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"/>
      <c r="O117" s="1"/>
      <c r="P117" s="1"/>
      <c r="Q117" s="1"/>
    </row>
    <row r="118" spans="1:17" ht="84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t="24.75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56" t="s">
        <v>28</v>
      </c>
      <c r="B120" s="157"/>
      <c r="C120" s="158"/>
      <c r="D120" s="159">
        <f>SUM(D118:D119)</f>
        <v>0</v>
      </c>
      <c r="E120" s="159"/>
      <c r="F120" s="159"/>
      <c r="G120" s="159">
        <f>SUM(G118:G119)</f>
        <v>0</v>
      </c>
      <c r="H120" s="159"/>
      <c r="I120" s="159"/>
      <c r="J120" s="159">
        <f>SUM(J118:J119)</f>
        <v>0</v>
      </c>
      <c r="K120" s="159"/>
      <c r="L120" s="159"/>
      <c r="M120" s="159">
        <f>SUM(M118:M119)</f>
        <v>0</v>
      </c>
      <c r="N120" s="83" t="s">
        <v>207</v>
      </c>
      <c r="O120" s="1"/>
      <c r="P120" s="1"/>
      <c r="Q120" s="1"/>
    </row>
    <row r="121" spans="1:17" hidden="1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48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 hidden="1">
      <c r="A123" s="15" t="s">
        <v>67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/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70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36.75" hidden="1">
      <c r="A126" s="15" t="s">
        <v>71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68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0</v>
      </c>
      <c r="H128" s="122"/>
      <c r="I128" s="122"/>
      <c r="J128" s="122">
        <f>SUM(J122:J127)</f>
        <v>0</v>
      </c>
      <c r="K128" s="122"/>
      <c r="L128" s="122"/>
      <c r="M128" s="122">
        <f>SUM(M122:M127)</f>
        <v>0</v>
      </c>
      <c r="N128" s="83" t="s">
        <v>207</v>
      </c>
      <c r="O128" s="1"/>
      <c r="P128" s="1"/>
      <c r="Q128" s="1"/>
    </row>
    <row r="129" spans="1:17" hidden="1">
      <c r="A129" s="149" t="s">
        <v>42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 t="s">
        <v>207</v>
      </c>
      <c r="O133" s="1"/>
      <c r="P133" s="1"/>
      <c r="Q133" s="1"/>
    </row>
    <row r="134" spans="1:17">
      <c r="A134" s="127" t="s">
        <v>43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t="24.75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48.75" hidden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72.75" hidden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>
      <c r="A142" s="15" t="s">
        <v>445</v>
      </c>
      <c r="B142" s="12"/>
      <c r="C142" s="13"/>
      <c r="D142" s="14"/>
      <c r="E142" s="14"/>
      <c r="F142" s="14"/>
      <c r="G142" s="14"/>
      <c r="H142" s="14" t="s">
        <v>178</v>
      </c>
      <c r="I142" s="14"/>
      <c r="J142" s="14">
        <v>10800</v>
      </c>
      <c r="K142" s="14"/>
      <c r="L142" s="14"/>
      <c r="M142" s="14"/>
      <c r="N142" s="1"/>
      <c r="O142" s="1"/>
      <c r="P142" s="1"/>
      <c r="Q142" s="1"/>
    </row>
    <row r="143" spans="1:17">
      <c r="A143" s="127" t="s">
        <v>28</v>
      </c>
      <c r="B143" s="131"/>
      <c r="C143" s="132"/>
      <c r="D143" s="133">
        <f>SUM(D135:D142)</f>
        <v>0</v>
      </c>
      <c r="E143" s="133"/>
      <c r="F143" s="133"/>
      <c r="G143" s="133">
        <f>SUM(G135:G142)</f>
        <v>0</v>
      </c>
      <c r="H143" s="133"/>
      <c r="I143" s="133"/>
      <c r="J143" s="133">
        <f>SUM(J135:J142)</f>
        <v>10800</v>
      </c>
      <c r="K143" s="133"/>
      <c r="L143" s="133"/>
      <c r="M143" s="133">
        <f>SUM(M135:M142)</f>
        <v>0</v>
      </c>
      <c r="N143" s="83" t="s">
        <v>207</v>
      </c>
      <c r="O143" s="1"/>
      <c r="P143" s="1"/>
      <c r="Q143" s="1"/>
    </row>
    <row r="144" spans="1:17" ht="24.75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 hidden="1">
      <c r="A145" s="15" t="s">
        <v>49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72.75" hidden="1">
      <c r="A149" s="15" t="s">
        <v>79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 hidden="1">
      <c r="A151" s="15" t="s">
        <v>81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24.75">
      <c r="A152" s="15" t="s">
        <v>418</v>
      </c>
      <c r="B152" s="12"/>
      <c r="C152" s="13"/>
      <c r="D152" s="14"/>
      <c r="E152" s="14"/>
      <c r="F152" s="14"/>
      <c r="G152" s="14"/>
      <c r="H152" s="14" t="s">
        <v>201</v>
      </c>
      <c r="I152" s="14">
        <v>4</v>
      </c>
      <c r="J152" s="14">
        <v>6000</v>
      </c>
      <c r="K152" s="14"/>
      <c r="L152" s="14"/>
      <c r="M152" s="14"/>
      <c r="N152" s="1"/>
      <c r="O152" s="1"/>
      <c r="P152" s="1"/>
      <c r="Q152" s="1"/>
    </row>
    <row r="153" spans="1:17">
      <c r="A153" s="17" t="s">
        <v>28</v>
      </c>
      <c r="B153" s="63"/>
      <c r="C153" s="64"/>
      <c r="D153" s="80">
        <f>SUM(D145:D152)</f>
        <v>0</v>
      </c>
      <c r="E153" s="65"/>
      <c r="F153" s="65"/>
      <c r="G153" s="80">
        <f>SUM(G145:G152)</f>
        <v>0</v>
      </c>
      <c r="H153" s="65"/>
      <c r="I153" s="65"/>
      <c r="J153" s="80">
        <f>SUM(J145:J152)</f>
        <v>6000</v>
      </c>
      <c r="K153" s="65"/>
      <c r="L153" s="65"/>
      <c r="M153" s="80">
        <f>SUM(M145:M152)</f>
        <v>0</v>
      </c>
      <c r="N153" s="83" t="s">
        <v>207</v>
      </c>
      <c r="O153" s="1"/>
      <c r="P153" s="1"/>
      <c r="Q153" s="1"/>
    </row>
    <row r="154" spans="1:17" ht="36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24.75">
      <c r="A155" s="67" t="s">
        <v>59</v>
      </c>
      <c r="B155" s="284">
        <f>D153+D143+D133+D128+D120+D116+D109+D96+D72+D47</f>
        <v>15036</v>
      </c>
      <c r="C155" s="285"/>
      <c r="D155" s="286"/>
      <c r="E155" s="284">
        <f>G153+G143+G133+G128+G120+G116+G109+G96+G72+G47</f>
        <v>0</v>
      </c>
      <c r="F155" s="285"/>
      <c r="G155" s="286"/>
      <c r="H155" s="284">
        <f>J153+J143+J133+J128+J120+J116+J109+J96+J72+J47</f>
        <v>26800</v>
      </c>
      <c r="I155" s="285"/>
      <c r="J155" s="286"/>
      <c r="K155" s="284">
        <f>M153+M143+M133+M128+M120+M116+M109+M96+M72+M47</f>
        <v>0</v>
      </c>
      <c r="L155" s="285"/>
      <c r="M155" s="286"/>
      <c r="N155" s="83" t="s">
        <v>207</v>
      </c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41836</v>
      </c>
      <c r="N156" s="83" t="s">
        <v>207</v>
      </c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38" t="s">
        <v>401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7">
    <filterColumn colId="0"/>
    <filterColumn colId="13"/>
  </autoFilter>
  <mergeCells count="27">
    <mergeCell ref="B155:D155"/>
    <mergeCell ref="E155:G155"/>
    <mergeCell ref="H155:J155"/>
    <mergeCell ref="K155:M155"/>
    <mergeCell ref="B156:K15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" header="0.31496062992125984" footer="0.31496062992125984"/>
  <pageSetup paperSize="9" scale="8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166"/>
  <sheetViews>
    <sheetView topLeftCell="A9" workbookViewId="0">
      <selection activeCell="D147" sqref="D147"/>
    </sheetView>
  </sheetViews>
  <sheetFormatPr defaultRowHeight="15"/>
  <cols>
    <col min="1" max="1" width="25.710937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154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301</v>
      </c>
      <c r="B5" s="277"/>
      <c r="C5" s="277"/>
      <c r="D5" s="277"/>
      <c r="E5" s="277"/>
      <c r="F5" s="277"/>
      <c r="G5" s="90">
        <v>603.6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653.4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242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1958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-105272.89</v>
      </c>
      <c r="H9" s="189">
        <v>12</v>
      </c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2"/>
      <c r="H11" s="18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36067.68</v>
      </c>
      <c r="H12" s="189">
        <v>12</v>
      </c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1">
        <f>M152</f>
        <v>30082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-99287.209999999992</v>
      </c>
      <c r="H14" s="18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637</v>
      </c>
      <c r="C29" s="13">
        <v>3</v>
      </c>
      <c r="D29" s="14">
        <v>2540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637</v>
      </c>
      <c r="C36" s="13">
        <v>1</v>
      </c>
      <c r="D36" s="14">
        <v>345</v>
      </c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2885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t="0.75" hidden="1" customHeight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48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t="0.75" hidden="1" customHeight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24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36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24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t="0.75" customHeight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24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18.75" customHeight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>
      <c r="A141" s="15" t="s">
        <v>49</v>
      </c>
      <c r="B141" s="12"/>
      <c r="C141" s="13"/>
      <c r="D141" s="14"/>
      <c r="E141" s="14"/>
      <c r="F141" s="14"/>
      <c r="G141" s="14"/>
      <c r="H141" s="108" t="s">
        <v>180</v>
      </c>
      <c r="I141" s="108">
        <v>1</v>
      </c>
      <c r="J141" s="108">
        <v>6667</v>
      </c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50</v>
      </c>
      <c r="B142" s="12"/>
      <c r="C142" s="13"/>
      <c r="D142" s="14"/>
      <c r="E142" s="14"/>
      <c r="F142" s="14"/>
      <c r="G142" s="14"/>
      <c r="H142" s="108"/>
      <c r="I142" s="108"/>
      <c r="J142" s="108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51</v>
      </c>
      <c r="B143" s="12"/>
      <c r="C143" s="13"/>
      <c r="D143" s="14"/>
      <c r="E143" s="14"/>
      <c r="F143" s="14"/>
      <c r="G143" s="14"/>
      <c r="H143" s="108"/>
      <c r="I143" s="108"/>
      <c r="J143" s="108"/>
      <c r="K143" s="14"/>
      <c r="L143" s="14"/>
      <c r="M143" s="14"/>
      <c r="N143" s="1"/>
      <c r="O143" s="1"/>
      <c r="P143" s="1"/>
      <c r="Q143" s="1"/>
    </row>
    <row r="144" spans="1:17" ht="15.75" customHeight="1">
      <c r="A144" s="15" t="s">
        <v>52</v>
      </c>
      <c r="B144" s="12"/>
      <c r="C144" s="13"/>
      <c r="D144" s="14"/>
      <c r="E144" s="14"/>
      <c r="F144" s="14"/>
      <c r="G144" s="14"/>
      <c r="H144" s="108" t="s">
        <v>201</v>
      </c>
      <c r="I144" s="108">
        <v>6</v>
      </c>
      <c r="J144" s="108">
        <v>2760</v>
      </c>
      <c r="K144" s="14"/>
      <c r="L144" s="14"/>
      <c r="M144" s="14"/>
      <c r="N144" s="1"/>
      <c r="O144" s="1"/>
      <c r="P144" s="1"/>
      <c r="Q144" s="1"/>
    </row>
    <row r="145" spans="1:17" ht="38.25" customHeight="1">
      <c r="A145" s="15" t="s">
        <v>353</v>
      </c>
      <c r="B145" s="12"/>
      <c r="C145" s="13"/>
      <c r="D145" s="14"/>
      <c r="E145" s="14"/>
      <c r="F145" s="14"/>
      <c r="G145" s="14"/>
      <c r="H145" s="108" t="s">
        <v>201</v>
      </c>
      <c r="I145" s="108">
        <v>20</v>
      </c>
      <c r="J145" s="108">
        <v>3080</v>
      </c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80</v>
      </c>
      <c r="B146" s="12"/>
      <c r="C146" s="13"/>
      <c r="D146" s="14"/>
      <c r="E146" s="14"/>
      <c r="F146" s="14"/>
      <c r="G146" s="14"/>
      <c r="H146" s="108"/>
      <c r="I146" s="108"/>
      <c r="J146" s="108"/>
      <c r="K146" s="14"/>
      <c r="L146" s="14"/>
      <c r="M146" s="14"/>
      <c r="N146" s="1"/>
      <c r="O146" s="1"/>
      <c r="P146" s="1"/>
      <c r="Q146" s="1"/>
    </row>
    <row r="147" spans="1:17" ht="71.25" customHeight="1">
      <c r="A147" s="15" t="s">
        <v>81</v>
      </c>
      <c r="B147" s="12"/>
      <c r="C147" s="13"/>
      <c r="D147" s="14"/>
      <c r="E147" s="14"/>
      <c r="F147" s="14"/>
      <c r="G147" s="14"/>
      <c r="H147" s="108" t="s">
        <v>201</v>
      </c>
      <c r="I147" s="108">
        <v>14</v>
      </c>
      <c r="J147" s="108">
        <v>12460</v>
      </c>
      <c r="K147" s="14"/>
      <c r="L147" s="14"/>
      <c r="M147" s="14"/>
      <c r="N147" s="1"/>
      <c r="O147" s="1"/>
      <c r="P147" s="1"/>
      <c r="Q147" s="1"/>
    </row>
    <row r="148" spans="1:17" ht="38.25" customHeight="1">
      <c r="A148" s="15" t="s">
        <v>82</v>
      </c>
      <c r="B148" s="12"/>
      <c r="C148" s="13"/>
      <c r="D148" s="14"/>
      <c r="E148" s="14"/>
      <c r="F148" s="14"/>
      <c r="G148" s="14"/>
      <c r="H148" s="108" t="s">
        <v>191</v>
      </c>
      <c r="I148" s="108">
        <v>2</v>
      </c>
      <c r="J148" s="108">
        <v>2230</v>
      </c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27197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>
      <c r="A151" s="67" t="s">
        <v>59</v>
      </c>
      <c r="B151" s="284">
        <f>D149+D139+D129+D124+D116+D112+D105+D92+D68+D43</f>
        <v>2885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27197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30082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5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" right="0" top="0.15748031496062992" bottom="0" header="0.31496062992125984" footer="0"/>
  <pageSetup paperSize="9" scale="85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Q166"/>
  <sheetViews>
    <sheetView topLeftCell="A11" workbookViewId="0">
      <selection activeCell="F159" sqref="F159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155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100">
        <v>372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2">
        <v>1508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303</v>
      </c>
      <c r="B7" s="277"/>
      <c r="C7" s="277"/>
      <c r="D7" s="277"/>
      <c r="E7" s="277"/>
      <c r="F7" s="277"/>
      <c r="G7" s="90" t="s">
        <v>302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-209722.49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83241.599999999991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6950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-133430.89000000001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 t="s">
        <v>556</v>
      </c>
      <c r="C26" s="13">
        <v>3</v>
      </c>
      <c r="D26" s="14">
        <v>2250</v>
      </c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638</v>
      </c>
      <c r="C28" s="13">
        <v>4</v>
      </c>
      <c r="D28" s="14">
        <v>3200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5450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>
      <c r="A148" s="15" t="s">
        <v>418</v>
      </c>
      <c r="B148" s="12"/>
      <c r="C148" s="13"/>
      <c r="D148" s="14"/>
      <c r="E148" s="14"/>
      <c r="F148" s="14"/>
      <c r="G148" s="14"/>
      <c r="H148" s="14" t="s">
        <v>180</v>
      </c>
      <c r="I148" s="14">
        <v>1</v>
      </c>
      <c r="J148" s="14">
        <v>1500</v>
      </c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1500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5450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1500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6950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F162" sqref="F162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156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321</v>
      </c>
      <c r="B5" s="277"/>
      <c r="C5" s="277"/>
      <c r="D5" s="277"/>
      <c r="E5" s="277"/>
      <c r="F5" s="277"/>
      <c r="G5" s="90">
        <v>1173.2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239</v>
      </c>
      <c r="B6" s="277"/>
      <c r="C6" s="277"/>
      <c r="D6" s="277"/>
      <c r="E6" s="277"/>
      <c r="F6" s="277"/>
      <c r="G6" s="90" t="s">
        <v>490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278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-100583.91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(1451.8+27.5)*G10*H10</f>
        <v>81657.359999999986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11775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-30701.550000000017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t="14.25" customHeight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639</v>
      </c>
      <c r="C28" s="13">
        <v>3</v>
      </c>
      <c r="D28" s="14">
        <v>2595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640</v>
      </c>
      <c r="C29" s="13">
        <v>1</v>
      </c>
      <c r="D29" s="14">
        <v>315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t="0.75" customHeight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t="0.75" customHeight="1">
      <c r="A43" s="17" t="s">
        <v>28</v>
      </c>
      <c r="B43" s="18"/>
      <c r="C43" s="19"/>
      <c r="D43" s="20">
        <f>SUM(D20:D42)</f>
        <v>2910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/>
      <c r="F144" s="14"/>
      <c r="G144" s="14"/>
      <c r="H144" s="14" t="s">
        <v>201</v>
      </c>
      <c r="I144" s="14">
        <v>12</v>
      </c>
      <c r="J144" s="14">
        <v>5520</v>
      </c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 t="s">
        <v>191</v>
      </c>
      <c r="I148" s="14">
        <v>3</v>
      </c>
      <c r="J148" s="14">
        <v>3345</v>
      </c>
      <c r="K148" s="14"/>
      <c r="L148" s="14"/>
      <c r="M148" s="14"/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8865</v>
      </c>
      <c r="K149" s="65"/>
      <c r="L149" s="65"/>
      <c r="M149" s="80">
        <f>SUM(M141:M148)</f>
        <v>0</v>
      </c>
      <c r="N149" s="83"/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2910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8865</v>
      </c>
      <c r="I151" s="285"/>
      <c r="J151" s="286"/>
      <c r="K151" s="284">
        <f>M149+M139+M129+M124+M116+M112+M105+M92+M68+M43</f>
        <v>0</v>
      </c>
      <c r="L151" s="285"/>
      <c r="M151" s="286"/>
      <c r="N151" s="83"/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11775</v>
      </c>
      <c r="N152" s="83"/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170"/>
  <sheetViews>
    <sheetView workbookViewId="0">
      <selection activeCell="F160" sqref="F160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96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227</v>
      </c>
      <c r="B5" s="277"/>
      <c r="C5" s="277"/>
      <c r="D5" s="277"/>
      <c r="E5" s="277"/>
      <c r="F5" s="277"/>
      <c r="G5" s="90">
        <v>1028.5999999999999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225</v>
      </c>
      <c r="B6" s="277"/>
      <c r="C6" s="277"/>
      <c r="D6" s="277"/>
      <c r="E6" s="277"/>
      <c r="F6" s="277"/>
      <c r="G6" s="90" t="s">
        <v>474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228</v>
      </c>
      <c r="B7" s="277"/>
      <c r="C7" s="277"/>
      <c r="D7" s="277"/>
      <c r="E7" s="277"/>
      <c r="F7" s="277"/>
      <c r="G7" s="90" t="s">
        <v>226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1981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-102502.09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0">
        <f>(3366.8+52.3)*G10*H10</f>
        <v>188734.32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100875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0">
        <f>G12+G9-G13</f>
        <v>-14642.76999999999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0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 t="s">
        <v>178</v>
      </c>
      <c r="F23" s="14">
        <v>10</v>
      </c>
      <c r="G23" s="14">
        <v>11500</v>
      </c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 t="s">
        <v>178</v>
      </c>
      <c r="F29" s="14">
        <v>6</v>
      </c>
      <c r="G29" s="14">
        <v>3132</v>
      </c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513</v>
      </c>
      <c r="C36" s="13">
        <v>2</v>
      </c>
      <c r="D36" s="14">
        <v>1937</v>
      </c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1937</v>
      </c>
      <c r="E43" s="20"/>
      <c r="F43" s="20"/>
      <c r="G43" s="20">
        <f>SUM(G20:G42)</f>
        <v>14632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 t="s">
        <v>602</v>
      </c>
      <c r="C54" s="13">
        <v>13</v>
      </c>
      <c r="D54" s="14">
        <f>522*C54</f>
        <v>6786</v>
      </c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11" t="s">
        <v>503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>
      <c r="A69" s="16" t="s">
        <v>504</v>
      </c>
      <c r="B69" s="12" t="s">
        <v>602</v>
      </c>
      <c r="C69" s="13">
        <v>27</v>
      </c>
      <c r="D69" s="14">
        <v>2754</v>
      </c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25" t="s">
        <v>28</v>
      </c>
      <c r="B70" s="26"/>
      <c r="C70" s="27"/>
      <c r="D70" s="28">
        <f>SUM(D45:D69)</f>
        <v>9540</v>
      </c>
      <c r="E70" s="28"/>
      <c r="F70" s="28"/>
      <c r="G70" s="28">
        <f>SUM(G45:G69)</f>
        <v>0</v>
      </c>
      <c r="H70" s="28"/>
      <c r="I70" s="28"/>
      <c r="J70" s="28">
        <f>SUM(J45:J69)</f>
        <v>0</v>
      </c>
      <c r="K70" s="28"/>
      <c r="L70" s="28"/>
      <c r="M70" s="28">
        <f>SUM(M45:M69)</f>
        <v>0</v>
      </c>
      <c r="N70" s="83" t="s">
        <v>207</v>
      </c>
      <c r="O70" s="1"/>
      <c r="P70" s="1"/>
      <c r="Q70" s="1"/>
    </row>
    <row r="71" spans="1:17" hidden="1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 hidden="1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t="24.75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24.75" hidden="1">
      <c r="A110" s="51" t="s">
        <v>63</v>
      </c>
      <c r="B110" s="12"/>
      <c r="C110" s="13"/>
      <c r="D110" s="14"/>
      <c r="E110" s="14"/>
      <c r="F110" s="14"/>
      <c r="G110" s="14"/>
      <c r="H110" s="6"/>
      <c r="I110" s="14"/>
      <c r="J110" s="75"/>
      <c r="K110" s="14"/>
      <c r="L110" s="14"/>
      <c r="M110" s="14"/>
      <c r="N110" s="1"/>
      <c r="O110" s="1"/>
      <c r="P110" s="1"/>
      <c r="Q110" s="1"/>
    </row>
    <row r="111" spans="1:17" ht="36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72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/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84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t="24.75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48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>
      <c r="A121" s="15" t="s">
        <v>67</v>
      </c>
      <c r="B121" s="12"/>
      <c r="C121" s="13"/>
      <c r="D121" s="14"/>
      <c r="E121" s="14"/>
      <c r="F121" s="14">
        <v>20</v>
      </c>
      <c r="G121" s="14">
        <v>20000</v>
      </c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60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352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24.75">
      <c r="A126" s="15" t="s">
        <v>396</v>
      </c>
      <c r="B126" s="12"/>
      <c r="C126" s="13"/>
      <c r="D126" s="14"/>
      <c r="E126" s="14"/>
      <c r="F126" s="14"/>
      <c r="G126" s="14"/>
      <c r="H126" s="185" t="s">
        <v>403</v>
      </c>
      <c r="I126" s="185">
        <v>4</v>
      </c>
      <c r="J126" s="185">
        <v>40000</v>
      </c>
      <c r="K126" s="14"/>
      <c r="L126" s="14"/>
      <c r="M126" s="14"/>
      <c r="N126" s="1"/>
      <c r="O126" s="1"/>
      <c r="P126" s="1"/>
      <c r="Q126" s="1"/>
    </row>
    <row r="127" spans="1:17">
      <c r="A127" s="119" t="s">
        <v>28</v>
      </c>
      <c r="B127" s="120"/>
      <c r="C127" s="121"/>
      <c r="D127" s="122">
        <f>SUM(D120:D126)</f>
        <v>0</v>
      </c>
      <c r="E127" s="122"/>
      <c r="F127" s="122"/>
      <c r="G127" s="122">
        <f>SUM(G120:G126)</f>
        <v>20000</v>
      </c>
      <c r="H127" s="122"/>
      <c r="I127" s="122"/>
      <c r="J127" s="122">
        <f>SUM(J120:J126)</f>
        <v>40000</v>
      </c>
      <c r="K127" s="122"/>
      <c r="L127" s="122"/>
      <c r="M127" s="122">
        <f>SUM(M120:M126)</f>
        <v>0</v>
      </c>
      <c r="N127" s="83" t="s">
        <v>207</v>
      </c>
      <c r="O127" s="1"/>
      <c r="P127" s="1"/>
      <c r="Q127" s="1"/>
    </row>
    <row r="128" spans="1:17" hidden="1">
      <c r="A128" s="149" t="s">
        <v>42</v>
      </c>
      <c r="B128" s="150"/>
      <c r="C128" s="151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3" t="s">
        <v>28</v>
      </c>
      <c r="B132" s="148"/>
      <c r="C132" s="154"/>
      <c r="D132" s="155">
        <f>SUM(D129:D131)</f>
        <v>0</v>
      </c>
      <c r="E132" s="155"/>
      <c r="F132" s="155"/>
      <c r="G132" s="155">
        <f>SUM(G129:G131)</f>
        <v>0</v>
      </c>
      <c r="H132" s="155"/>
      <c r="I132" s="155"/>
      <c r="J132" s="155">
        <f>SUM(J129:J131)</f>
        <v>0</v>
      </c>
      <c r="K132" s="155"/>
      <c r="L132" s="155"/>
      <c r="M132" s="155">
        <f>SUM(M129:M131)</f>
        <v>0</v>
      </c>
      <c r="N132" s="83" t="s">
        <v>207</v>
      </c>
      <c r="O132" s="1"/>
      <c r="P132" s="1"/>
      <c r="Q132" s="1"/>
    </row>
    <row r="133" spans="1:17">
      <c r="A133" s="127" t="s">
        <v>43</v>
      </c>
      <c r="B133" s="12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"/>
      <c r="O133" s="1"/>
      <c r="P133" s="1"/>
      <c r="Q133" s="1"/>
    </row>
    <row r="134" spans="1:17" ht="24.75" hidden="1">
      <c r="A134" s="15" t="s">
        <v>44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idden="1">
      <c r="A135" s="15" t="s">
        <v>45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36.75" hidden="1">
      <c r="A136" s="15" t="s">
        <v>72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48.75" hidden="1">
      <c r="A137" s="15" t="s">
        <v>73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72.75" hidden="1">
      <c r="A138" s="15" t="s">
        <v>74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60.75" hidden="1">
      <c r="A139" s="15" t="s">
        <v>75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5" t="s">
        <v>46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96.75" hidden="1">
      <c r="A141" s="15" t="s">
        <v>76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>
      <c r="A142" s="15" t="s">
        <v>466</v>
      </c>
      <c r="B142" s="12"/>
      <c r="C142" s="13"/>
      <c r="D142" s="14"/>
      <c r="E142" s="14"/>
      <c r="F142" s="14"/>
      <c r="G142" s="14"/>
      <c r="H142" s="14"/>
      <c r="I142" s="14">
        <v>24</v>
      </c>
      <c r="J142" s="14">
        <v>14766</v>
      </c>
      <c r="K142" s="14"/>
      <c r="L142" s="14"/>
      <c r="M142" s="14"/>
      <c r="N142" s="1"/>
      <c r="O142" s="1"/>
      <c r="P142" s="1"/>
      <c r="Q142" s="1"/>
    </row>
    <row r="143" spans="1:17">
      <c r="A143" s="127" t="s">
        <v>28</v>
      </c>
      <c r="B143" s="131"/>
      <c r="C143" s="132"/>
      <c r="D143" s="133">
        <f>SUM(D134:D141)</f>
        <v>0</v>
      </c>
      <c r="E143" s="133"/>
      <c r="F143" s="133"/>
      <c r="G143" s="133">
        <f>SUM(G134:G141)</f>
        <v>0</v>
      </c>
      <c r="H143" s="133"/>
      <c r="I143" s="133"/>
      <c r="J143" s="133">
        <v>14766</v>
      </c>
      <c r="K143" s="133"/>
      <c r="L143" s="133"/>
      <c r="M143" s="133">
        <f>SUM(M134:M141)</f>
        <v>0</v>
      </c>
      <c r="N143" s="83" t="s">
        <v>207</v>
      </c>
      <c r="O143" s="1"/>
      <c r="P143" s="1"/>
      <c r="Q143" s="1"/>
    </row>
    <row r="144" spans="1:17" ht="24.75" hidden="1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 hidden="1">
      <c r="A145" s="15" t="s">
        <v>49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72.75" hidden="1">
      <c r="A149" s="15" t="s">
        <v>79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 hidden="1">
      <c r="A151" s="15" t="s">
        <v>81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 hidden="1">
      <c r="A152" s="15" t="s">
        <v>82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idden="1">
      <c r="A153" s="17" t="s">
        <v>28</v>
      </c>
      <c r="B153" s="63"/>
      <c r="C153" s="64"/>
      <c r="D153" s="80">
        <f>SUM(D145:D152)</f>
        <v>0</v>
      </c>
      <c r="E153" s="65"/>
      <c r="F153" s="65"/>
      <c r="G153" s="80">
        <f>SUM(G145:G152)</f>
        <v>0</v>
      </c>
      <c r="H153" s="65"/>
      <c r="I153" s="65"/>
      <c r="J153" s="80">
        <f>SUM(J145:J152)</f>
        <v>0</v>
      </c>
      <c r="K153" s="65"/>
      <c r="L153" s="65"/>
      <c r="M153" s="80">
        <f>SUM(M145:M152)</f>
        <v>0</v>
      </c>
      <c r="N153" s="83" t="s">
        <v>207</v>
      </c>
      <c r="O153" s="1"/>
      <c r="P153" s="1"/>
      <c r="Q153" s="1"/>
    </row>
    <row r="154" spans="1:17" ht="24.75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83"/>
      <c r="O154" s="1"/>
      <c r="P154" s="1"/>
      <c r="Q154" s="1"/>
    </row>
    <row r="155" spans="1:17" ht="24.75">
      <c r="A155" s="67" t="s">
        <v>59</v>
      </c>
      <c r="B155" s="284">
        <f>D153+D143+D132+D127+D118+D114+D107+D94+D70+D43</f>
        <v>11477</v>
      </c>
      <c r="C155" s="285"/>
      <c r="D155" s="286"/>
      <c r="E155" s="284">
        <f>G153+G143+G132+G127+G118+G114+G107+G94+G70+G43</f>
        <v>34632</v>
      </c>
      <c r="F155" s="285"/>
      <c r="G155" s="286"/>
      <c r="H155" s="284">
        <f>J153+J143+J132+J127+J118+J114+J107+J94+J70+J43</f>
        <v>54766</v>
      </c>
      <c r="I155" s="285"/>
      <c r="J155" s="286"/>
      <c r="K155" s="284">
        <f>M153+M143+M132+M127+M118+M114+M107+M94+M70+M43</f>
        <v>0</v>
      </c>
      <c r="L155" s="285"/>
      <c r="M155" s="286"/>
      <c r="N155" s="83" t="s">
        <v>207</v>
      </c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100875</v>
      </c>
      <c r="N156" s="83" t="s">
        <v>207</v>
      </c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8">
    <filterColumn colId="13"/>
  </autoFilter>
  <mergeCells count="27">
    <mergeCell ref="A7:F7"/>
    <mergeCell ref="A8:F8"/>
    <mergeCell ref="A1:M1"/>
    <mergeCell ref="A2:M2"/>
    <mergeCell ref="A4:F4"/>
    <mergeCell ref="A5:F5"/>
    <mergeCell ref="A6:F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14:F14"/>
    <mergeCell ref="A9:F9"/>
    <mergeCell ref="A10:F10"/>
    <mergeCell ref="A11:F11"/>
    <mergeCell ref="A12:F12"/>
    <mergeCell ref="A13:F13"/>
    <mergeCell ref="B155:D155"/>
    <mergeCell ref="E155:G155"/>
    <mergeCell ref="H155:J155"/>
    <mergeCell ref="K155:M155"/>
    <mergeCell ref="B156:K156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Q170"/>
  <sheetViews>
    <sheetView topLeftCell="A10" workbookViewId="0">
      <selection activeCell="F159" sqref="F159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157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304</v>
      </c>
      <c r="B5" s="277"/>
      <c r="C5" s="277"/>
      <c r="D5" s="277"/>
      <c r="E5" s="277"/>
      <c r="F5" s="277"/>
      <c r="G5" s="90">
        <v>1180.8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1473.5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278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1962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-164448.57999999999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81337.2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50640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-133751.38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 t="s">
        <v>175</v>
      </c>
      <c r="C25" s="13">
        <v>1</v>
      </c>
      <c r="D25" s="14">
        <v>990</v>
      </c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/>
      <c r="C27" s="13"/>
      <c r="D27" s="14"/>
      <c r="E27" s="14"/>
      <c r="F27" s="14"/>
      <c r="G27" s="14"/>
      <c r="H27" s="14" t="s">
        <v>179</v>
      </c>
      <c r="I27" s="14">
        <v>32</v>
      </c>
      <c r="J27" s="14">
        <v>21856</v>
      </c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557</v>
      </c>
      <c r="C29" s="13">
        <v>17</v>
      </c>
      <c r="D29" s="14">
        <f>522*C29</f>
        <v>8874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557</v>
      </c>
      <c r="C36" s="13">
        <v>3</v>
      </c>
      <c r="D36" s="14">
        <f>330*C36</f>
        <v>990</v>
      </c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 t="s">
        <v>175</v>
      </c>
      <c r="C37" s="13">
        <v>1</v>
      </c>
      <c r="D37" s="14">
        <v>258</v>
      </c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558</v>
      </c>
      <c r="C44" s="13">
        <v>18</v>
      </c>
      <c r="D44" s="14">
        <v>1341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t="24.75">
      <c r="A45" s="11" t="s">
        <v>529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>
      <c r="A46" s="16" t="s">
        <v>535</v>
      </c>
      <c r="B46" s="12" t="s">
        <v>187</v>
      </c>
      <c r="C46" s="13">
        <v>1</v>
      </c>
      <c r="D46" s="14">
        <v>12986</v>
      </c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7" t="s">
        <v>28</v>
      </c>
      <c r="B47" s="18"/>
      <c r="C47" s="19"/>
      <c r="D47" s="20">
        <f>SUM(D20:D46)</f>
        <v>25439</v>
      </c>
      <c r="E47" s="20"/>
      <c r="F47" s="20"/>
      <c r="G47" s="20">
        <f>SUM(G20:G46)</f>
        <v>0</v>
      </c>
      <c r="H47" s="20"/>
      <c r="I47" s="20"/>
      <c r="J47" s="20">
        <f>SUM(J20:J46)</f>
        <v>21856</v>
      </c>
      <c r="K47" s="20"/>
      <c r="L47" s="20"/>
      <c r="M47" s="20">
        <f>SUM(M20:M46)</f>
        <v>0</v>
      </c>
      <c r="N47" s="83" t="s">
        <v>207</v>
      </c>
      <c r="O47" s="1"/>
      <c r="P47" s="1"/>
      <c r="Q47" s="1"/>
    </row>
    <row r="48" spans="1:17" hidden="1">
      <c r="A48" s="21" t="s">
        <v>29</v>
      </c>
      <c r="B48" s="22"/>
      <c r="C48" s="23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1"/>
      <c r="O48" s="1"/>
      <c r="P48" s="1"/>
      <c r="Q48" s="1"/>
    </row>
    <row r="49" spans="1:17" hidden="1">
      <c r="A49" s="11" t="s">
        <v>5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6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7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8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9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6" t="s">
        <v>10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11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12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13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14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15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1" t="s">
        <v>16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6" t="s">
        <v>17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18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19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20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21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22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1" t="s">
        <v>23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24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25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26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6" t="s">
        <v>27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25" t="s">
        <v>28</v>
      </c>
      <c r="B72" s="26"/>
      <c r="C72" s="27"/>
      <c r="D72" s="28">
        <f>SUM(D49:D71)</f>
        <v>0</v>
      </c>
      <c r="E72" s="28"/>
      <c r="F72" s="28"/>
      <c r="G72" s="28">
        <f>SUM(G49:G71)</f>
        <v>0</v>
      </c>
      <c r="H72" s="28"/>
      <c r="I72" s="28"/>
      <c r="J72" s="28">
        <f>SUM(J49:J71)</f>
        <v>0</v>
      </c>
      <c r="K72" s="28"/>
      <c r="L72" s="28"/>
      <c r="M72" s="28">
        <f>SUM(M49:M71)</f>
        <v>0</v>
      </c>
      <c r="N72" s="83" t="s">
        <v>207</v>
      </c>
      <c r="O72" s="1"/>
      <c r="P72" s="1"/>
      <c r="Q72" s="1"/>
    </row>
    <row r="73" spans="1:17" hidden="1">
      <c r="A73" s="29" t="s">
        <v>30</v>
      </c>
      <c r="B73" s="30"/>
      <c r="C73" s="3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1"/>
      <c r="O73" s="1"/>
      <c r="P73" s="1"/>
      <c r="Q73" s="1"/>
    </row>
    <row r="74" spans="1:17" hidden="1">
      <c r="A74" s="11" t="s">
        <v>5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6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7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8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6" t="s">
        <v>10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11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12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13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14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15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1" t="s">
        <v>16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6" t="s">
        <v>17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18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19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20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21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22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1" t="s">
        <v>23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24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25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26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6" t="s">
        <v>27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33" t="s">
        <v>28</v>
      </c>
      <c r="B96" s="34"/>
      <c r="C96" s="35"/>
      <c r="D96" s="36">
        <f>SUM(D74:D95)</f>
        <v>0</v>
      </c>
      <c r="E96" s="36"/>
      <c r="F96" s="36"/>
      <c r="G96" s="36">
        <f>SUM(G74:G95)</f>
        <v>0</v>
      </c>
      <c r="H96" s="36"/>
      <c r="I96" s="36"/>
      <c r="J96" s="36">
        <f>SUM(J74:J95)</f>
        <v>0</v>
      </c>
      <c r="K96" s="36"/>
      <c r="L96" s="36"/>
      <c r="M96" s="36">
        <f>SUM(M74:M95)</f>
        <v>0</v>
      </c>
      <c r="N96" s="83" t="s">
        <v>207</v>
      </c>
      <c r="O96" s="1"/>
      <c r="P96" s="1"/>
      <c r="Q96" s="1"/>
    </row>
    <row r="97" spans="1:17" hidden="1">
      <c r="A97" s="37" t="s">
        <v>31</v>
      </c>
      <c r="B97" s="38"/>
      <c r="C97" s="39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1"/>
      <c r="O97" s="1"/>
      <c r="P97" s="1"/>
      <c r="Q97" s="1"/>
    </row>
    <row r="98" spans="1:17" hidden="1">
      <c r="A98" s="11" t="s">
        <v>5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6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6" t="s">
        <v>32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1" t="s">
        <v>33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15" t="s">
        <v>34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90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35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36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37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38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39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3" t="s">
        <v>28</v>
      </c>
      <c r="B109" s="44"/>
      <c r="C109" s="45"/>
      <c r="D109" s="46">
        <f>SUM(D98:D108)</f>
        <v>0</v>
      </c>
      <c r="E109" s="46"/>
      <c r="F109" s="46"/>
      <c r="G109" s="46">
        <f>SUM(G98:G108)</f>
        <v>0</v>
      </c>
      <c r="H109" s="46"/>
      <c r="I109" s="46"/>
      <c r="J109" s="46">
        <f>SUM(J98:J108)</f>
        <v>0</v>
      </c>
      <c r="K109" s="46"/>
      <c r="L109" s="46"/>
      <c r="M109" s="46">
        <f>SUM(M98:M108)</f>
        <v>0</v>
      </c>
      <c r="N109" s="83" t="s">
        <v>207</v>
      </c>
      <c r="O109" s="1"/>
      <c r="P109" s="1"/>
      <c r="Q109" s="1"/>
    </row>
    <row r="110" spans="1:17" hidden="1">
      <c r="A110" s="47" t="s">
        <v>40</v>
      </c>
      <c r="B110" s="48"/>
      <c r="C110" s="49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"/>
      <c r="O110" s="1"/>
      <c r="P110" s="1"/>
      <c r="Q110" s="1"/>
    </row>
    <row r="111" spans="1:17" ht="24.75" hidden="1">
      <c r="A111" s="51" t="s">
        <v>62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24.75" hidden="1">
      <c r="A112" s="51" t="s">
        <v>63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t="36.75" hidden="1">
      <c r="A113" s="51" t="s">
        <v>64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t="72.75" hidden="1">
      <c r="A114" s="51" t="s">
        <v>65</v>
      </c>
      <c r="B114" s="12"/>
      <c r="C114" s="13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"/>
      <c r="O114" s="1"/>
      <c r="P114" s="1"/>
      <c r="Q114" s="1"/>
    </row>
    <row r="115" spans="1:17" hidden="1">
      <c r="A115" s="51" t="s">
        <v>61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47" t="s">
        <v>28</v>
      </c>
      <c r="B116" s="113"/>
      <c r="C116" s="114"/>
      <c r="D116" s="79">
        <f>SUM(D111:D115)</f>
        <v>0</v>
      </c>
      <c r="E116" s="79"/>
      <c r="F116" s="79"/>
      <c r="G116" s="79">
        <f>SUM(G111:G115)</f>
        <v>0</v>
      </c>
      <c r="H116" s="79"/>
      <c r="I116" s="79"/>
      <c r="J116" s="79">
        <f>SUM(J111:J115)</f>
        <v>0</v>
      </c>
      <c r="K116" s="79"/>
      <c r="L116" s="79"/>
      <c r="M116" s="79">
        <f>SUM(M111:M115)</f>
        <v>0</v>
      </c>
      <c r="N116" s="83" t="s">
        <v>207</v>
      </c>
      <c r="O116" s="1"/>
      <c r="P116" s="1"/>
      <c r="Q116" s="1"/>
    </row>
    <row r="117" spans="1:17" hidden="1">
      <c r="A117" s="123" t="s">
        <v>77</v>
      </c>
      <c r="B117" s="124"/>
      <c r="C117" s="125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</row>
    <row r="118" spans="1:17" ht="84.75" hidden="1">
      <c r="A118" s="51" t="s">
        <v>78</v>
      </c>
      <c r="B118" s="53"/>
      <c r="C118" s="54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1"/>
      <c r="O118" s="1"/>
      <c r="P118" s="1"/>
      <c r="Q118" s="1"/>
    </row>
    <row r="119" spans="1:17" ht="24.75" hidden="1">
      <c r="A119" s="15" t="s">
        <v>47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23" t="s">
        <v>28</v>
      </c>
      <c r="B120" s="124"/>
      <c r="C120" s="125"/>
      <c r="D120" s="126">
        <f>SUM(D118:D119)</f>
        <v>0</v>
      </c>
      <c r="E120" s="126"/>
      <c r="F120" s="126"/>
      <c r="G120" s="126">
        <f>SUM(G118:G119)</f>
        <v>0</v>
      </c>
      <c r="H120" s="126"/>
      <c r="I120" s="126"/>
      <c r="J120" s="126">
        <f>SUM(J118:J119)</f>
        <v>0</v>
      </c>
      <c r="K120" s="126"/>
      <c r="L120" s="126"/>
      <c r="M120" s="126">
        <f>SUM(M118:M119)</f>
        <v>0</v>
      </c>
      <c r="N120" s="83" t="s">
        <v>207</v>
      </c>
      <c r="O120" s="1"/>
      <c r="P120" s="1"/>
      <c r="Q120" s="1"/>
    </row>
    <row r="121" spans="1:17" hidden="1">
      <c r="A121" s="115" t="s">
        <v>41</v>
      </c>
      <c r="B121" s="116"/>
      <c r="C121" s="117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"/>
      <c r="O121" s="1"/>
      <c r="P121" s="1"/>
      <c r="Q121" s="1"/>
    </row>
    <row r="122" spans="1:17" ht="48.75" hidden="1">
      <c r="A122" s="15" t="s">
        <v>66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24.75" hidden="1">
      <c r="A123" s="15" t="s">
        <v>67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60.75" hidden="1">
      <c r="A124" s="15" t="s">
        <v>69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70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t="36.75" hidden="1">
      <c r="A126" s="15" t="s">
        <v>71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5" t="s">
        <v>68</v>
      </c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9" t="s">
        <v>28</v>
      </c>
      <c r="B128" s="120"/>
      <c r="C128" s="121"/>
      <c r="D128" s="122">
        <f>SUM(D122:D127)</f>
        <v>0</v>
      </c>
      <c r="E128" s="122"/>
      <c r="F128" s="122"/>
      <c r="G128" s="122">
        <f>SUM(G122:G127)</f>
        <v>0</v>
      </c>
      <c r="H128" s="122"/>
      <c r="I128" s="122"/>
      <c r="J128" s="122">
        <f>SUM(J122:J127)</f>
        <v>0</v>
      </c>
      <c r="K128" s="122"/>
      <c r="L128" s="122"/>
      <c r="M128" s="122">
        <f>SUM(M122:M127)</f>
        <v>0</v>
      </c>
      <c r="N128" s="83" t="s">
        <v>207</v>
      </c>
      <c r="O128" s="1"/>
      <c r="P128" s="1"/>
      <c r="Q128" s="1"/>
    </row>
    <row r="129" spans="1:17" hidden="1">
      <c r="A129" s="149" t="s">
        <v>42</v>
      </c>
      <c r="B129" s="150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1"/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3" t="s">
        <v>28</v>
      </c>
      <c r="B133" s="148"/>
      <c r="C133" s="154"/>
      <c r="D133" s="155">
        <f>SUM(D130:D132)</f>
        <v>0</v>
      </c>
      <c r="E133" s="155"/>
      <c r="F133" s="155"/>
      <c r="G133" s="155">
        <f>SUM(G130:G132)</f>
        <v>0</v>
      </c>
      <c r="H133" s="155"/>
      <c r="I133" s="155"/>
      <c r="J133" s="155">
        <f>SUM(J130:J132)</f>
        <v>0</v>
      </c>
      <c r="K133" s="155"/>
      <c r="L133" s="155"/>
      <c r="M133" s="155">
        <f>SUM(M130:M132)</f>
        <v>0</v>
      </c>
      <c r="N133" s="83" t="s">
        <v>207</v>
      </c>
      <c r="O133" s="1"/>
      <c r="P133" s="1"/>
      <c r="Q133" s="1"/>
    </row>
    <row r="134" spans="1:17" hidden="1">
      <c r="A134" s="127" t="s">
        <v>43</v>
      </c>
      <c r="B134" s="12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"/>
      <c r="O134" s="1"/>
      <c r="P134" s="1"/>
      <c r="Q134" s="1"/>
    </row>
    <row r="135" spans="1:17" ht="24.75" hidden="1">
      <c r="A135" s="15" t="s">
        <v>44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5" t="s">
        <v>45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36.75" hidden="1">
      <c r="A137" s="15" t="s">
        <v>72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48.75" hidden="1">
      <c r="A138" s="15" t="s">
        <v>73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72.75" hidden="1">
      <c r="A139" s="15" t="s">
        <v>74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46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96.75" hidden="1">
      <c r="A142" s="15" t="s">
        <v>76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27" t="s">
        <v>28</v>
      </c>
      <c r="B143" s="131"/>
      <c r="C143" s="132"/>
      <c r="D143" s="133">
        <f>SUM(D135:D142)</f>
        <v>0</v>
      </c>
      <c r="E143" s="133"/>
      <c r="F143" s="133"/>
      <c r="G143" s="133">
        <f>SUM(G135:G142)</f>
        <v>0</v>
      </c>
      <c r="H143" s="133"/>
      <c r="I143" s="133"/>
      <c r="J143" s="133">
        <f>SUM(J135:J142)</f>
        <v>0</v>
      </c>
      <c r="K143" s="133"/>
      <c r="L143" s="133"/>
      <c r="M143" s="133">
        <f>SUM(M135:M142)</f>
        <v>0</v>
      </c>
      <c r="N143" s="83" t="s">
        <v>207</v>
      </c>
      <c r="O143" s="1"/>
      <c r="P143" s="1"/>
      <c r="Q143" s="1"/>
    </row>
    <row r="144" spans="1:17" ht="24.75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 hidden="1">
      <c r="A145" s="15" t="s">
        <v>49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 hidden="1">
      <c r="A148" s="15" t="s">
        <v>52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72.75" hidden="1">
      <c r="A149" s="15" t="s">
        <v>79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 hidden="1">
      <c r="A151" s="15" t="s">
        <v>81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>
      <c r="A152" s="15" t="s">
        <v>82</v>
      </c>
      <c r="B152" s="12"/>
      <c r="C152" s="13"/>
      <c r="D152" s="14"/>
      <c r="E152" s="14"/>
      <c r="F152" s="14"/>
      <c r="G152" s="14"/>
      <c r="H152" s="14" t="s">
        <v>191</v>
      </c>
      <c r="I152" s="14">
        <v>3</v>
      </c>
      <c r="J152" s="14">
        <v>3345</v>
      </c>
      <c r="K152" s="14"/>
      <c r="L152" s="14"/>
      <c r="M152" s="14"/>
      <c r="N152" s="1"/>
      <c r="O152" s="1"/>
      <c r="P152" s="1"/>
      <c r="Q152" s="1"/>
    </row>
    <row r="153" spans="1:17">
      <c r="A153" s="17" t="s">
        <v>28</v>
      </c>
      <c r="B153" s="63"/>
      <c r="C153" s="64"/>
      <c r="D153" s="80">
        <f>SUM(D145:D152)</f>
        <v>0</v>
      </c>
      <c r="E153" s="65"/>
      <c r="F153" s="65"/>
      <c r="G153" s="80">
        <f>SUM(G145:G152)</f>
        <v>0</v>
      </c>
      <c r="H153" s="65"/>
      <c r="I153" s="65"/>
      <c r="J153" s="80">
        <f>SUM(J145:J152)</f>
        <v>3345</v>
      </c>
      <c r="K153" s="65"/>
      <c r="L153" s="65"/>
      <c r="M153" s="80">
        <f>SUM(M145:M152)</f>
        <v>0</v>
      </c>
      <c r="N153" s="83" t="s">
        <v>207</v>
      </c>
      <c r="O153" s="1"/>
      <c r="P153" s="1"/>
      <c r="Q153" s="1"/>
    </row>
    <row r="154" spans="1:17" ht="24.75" hidden="1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24.75">
      <c r="A155" s="67" t="s">
        <v>59</v>
      </c>
      <c r="B155" s="284">
        <f>D153+D143+D133+D128+D120+D116+D109+D96+D72+D47</f>
        <v>25439</v>
      </c>
      <c r="C155" s="285"/>
      <c r="D155" s="286"/>
      <c r="E155" s="284">
        <f>G153+G143+G133+G128+G120+G116+G109+G96+G72+G47</f>
        <v>0</v>
      </c>
      <c r="F155" s="285"/>
      <c r="G155" s="286"/>
      <c r="H155" s="284">
        <f>J153+J143+J133+J128+J120+J116+J109+J96+J72+J47</f>
        <v>25201</v>
      </c>
      <c r="I155" s="285"/>
      <c r="J155" s="286"/>
      <c r="K155" s="284">
        <f>M153+M143+M133+M128+M120+M116+M109+M96+M72+M47</f>
        <v>0</v>
      </c>
      <c r="L155" s="285"/>
      <c r="M155" s="286"/>
      <c r="N155" s="83" t="s">
        <v>207</v>
      </c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50640</v>
      </c>
      <c r="N156" s="83" t="s">
        <v>207</v>
      </c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38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8">
    <filterColumn colId="0"/>
    <filterColumn colId="13"/>
  </autoFilter>
  <mergeCells count="27">
    <mergeCell ref="B155:D155"/>
    <mergeCell ref="E155:G155"/>
    <mergeCell ref="H155:J155"/>
    <mergeCell ref="K155:M155"/>
    <mergeCell ref="B156:K15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" header="0.31496062992125984" footer="0"/>
  <pageSetup paperSize="9" scale="9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Q175"/>
  <sheetViews>
    <sheetView topLeftCell="A5" workbookViewId="0">
      <selection activeCell="D158" sqref="D158"/>
    </sheetView>
  </sheetViews>
  <sheetFormatPr defaultRowHeight="15"/>
  <cols>
    <col min="1" max="1" width="17.28515625" customWidth="1"/>
    <col min="2" max="2" width="15.28515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158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290</v>
      </c>
      <c r="B5" s="277"/>
      <c r="C5" s="277"/>
      <c r="D5" s="277"/>
      <c r="E5" s="277"/>
      <c r="F5" s="277"/>
      <c r="G5" s="90">
        <v>1577.3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2489.8000000000002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280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-601721.96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137436.96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M161</f>
        <v>261406.65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-725691.65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334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t="37.5" customHeight="1">
      <c r="A28" s="15" t="s">
        <v>13</v>
      </c>
      <c r="B28" s="73" t="s">
        <v>641</v>
      </c>
      <c r="C28" s="13">
        <v>7</v>
      </c>
      <c r="D28" s="14">
        <f>570*C28</f>
        <v>3990</v>
      </c>
      <c r="E28" s="108" t="s">
        <v>440</v>
      </c>
      <c r="F28" s="108">
        <v>100</v>
      </c>
      <c r="G28" s="108">
        <v>134100</v>
      </c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t="72.75">
      <c r="A29" s="15" t="s">
        <v>14</v>
      </c>
      <c r="B29" s="73" t="s">
        <v>642</v>
      </c>
      <c r="C29" s="161">
        <v>15.2</v>
      </c>
      <c r="D29" s="204">
        <f>522*C29</f>
        <v>7934.4</v>
      </c>
      <c r="E29" s="108" t="s">
        <v>440</v>
      </c>
      <c r="F29" s="108">
        <v>30</v>
      </c>
      <c r="G29" s="108">
        <v>39690</v>
      </c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 t="s">
        <v>559</v>
      </c>
      <c r="C30" s="13">
        <v>1.5</v>
      </c>
      <c r="D30" s="108">
        <f>478*C30</f>
        <v>717</v>
      </c>
      <c r="E30" s="108"/>
      <c r="F30" s="108"/>
      <c r="G30" s="108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08"/>
      <c r="F31" s="108"/>
      <c r="G31" s="108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08"/>
      <c r="F32" s="108"/>
      <c r="G32" s="108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08"/>
      <c r="F33" s="108"/>
      <c r="G33" s="108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08"/>
      <c r="F34" s="108"/>
      <c r="G34" s="108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>
      <c r="A35" s="15" t="s">
        <v>20</v>
      </c>
      <c r="B35" s="12"/>
      <c r="C35" s="13"/>
      <c r="D35" s="14"/>
      <c r="E35" s="108" t="s">
        <v>440</v>
      </c>
      <c r="F35" s="108">
        <v>50</v>
      </c>
      <c r="G35" s="108">
        <v>24750</v>
      </c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644</v>
      </c>
      <c r="C36" s="13">
        <v>5</v>
      </c>
      <c r="D36" s="14">
        <f>330*C36</f>
        <v>1650</v>
      </c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t="24.75">
      <c r="A37" s="15" t="s">
        <v>22</v>
      </c>
      <c r="B37" s="266" t="s">
        <v>643</v>
      </c>
      <c r="C37" s="13">
        <v>2</v>
      </c>
      <c r="D37" s="14">
        <v>516</v>
      </c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t="0.75" customHeight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644</v>
      </c>
      <c r="C44" s="13">
        <v>5</v>
      </c>
      <c r="D44" s="14">
        <f>1081+110</f>
        <v>1191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t="24.75" hidden="1">
      <c r="A45" s="11" t="s">
        <v>529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6" t="s">
        <v>535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>
      <c r="A47" s="17" t="s">
        <v>28</v>
      </c>
      <c r="B47" s="205"/>
      <c r="C47" s="206"/>
      <c r="D47" s="207">
        <f>SUM(D20:D46)</f>
        <v>15998.4</v>
      </c>
      <c r="E47" s="20"/>
      <c r="F47" s="20"/>
      <c r="G47" s="20">
        <f>SUM(G20:G46)</f>
        <v>198540</v>
      </c>
      <c r="H47" s="20"/>
      <c r="I47" s="20"/>
      <c r="J47" s="20">
        <f>SUM(J20:J46)</f>
        <v>0</v>
      </c>
      <c r="K47" s="20"/>
      <c r="L47" s="20"/>
      <c r="M47" s="20">
        <f>SUM(M20:M46)</f>
        <v>0</v>
      </c>
      <c r="N47" s="83" t="s">
        <v>207</v>
      </c>
      <c r="O47" s="1"/>
      <c r="P47" s="1"/>
      <c r="Q47" s="1"/>
    </row>
    <row r="48" spans="1:17">
      <c r="A48" s="21" t="s">
        <v>29</v>
      </c>
      <c r="B48" s="208"/>
      <c r="C48" s="209"/>
      <c r="D48" s="210"/>
      <c r="E48" s="24"/>
      <c r="F48" s="24"/>
      <c r="G48" s="24"/>
      <c r="H48" s="24"/>
      <c r="I48" s="24"/>
      <c r="J48" s="24"/>
      <c r="K48" s="24"/>
      <c r="L48" s="24"/>
      <c r="M48" s="24"/>
      <c r="N48" s="1"/>
      <c r="O48" s="1"/>
      <c r="P48" s="1"/>
      <c r="Q48" s="1"/>
    </row>
    <row r="49" spans="1:17">
      <c r="A49" s="11" t="s">
        <v>5</v>
      </c>
      <c r="B49" s="211"/>
      <c r="C49" s="212"/>
      <c r="D49" s="213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6</v>
      </c>
      <c r="B50" s="211"/>
      <c r="C50" s="212"/>
      <c r="D50" s="213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7</v>
      </c>
      <c r="B51" s="211"/>
      <c r="C51" s="212"/>
      <c r="D51" s="213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8</v>
      </c>
      <c r="B52" s="211"/>
      <c r="C52" s="212"/>
      <c r="D52" s="213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9</v>
      </c>
      <c r="B53" s="211"/>
      <c r="C53" s="212"/>
      <c r="D53" s="213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6" t="s">
        <v>10</v>
      </c>
      <c r="B54" s="211"/>
      <c r="C54" s="212"/>
      <c r="D54" s="213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11</v>
      </c>
      <c r="B55" s="211"/>
      <c r="C55" s="212"/>
      <c r="D55" s="213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12</v>
      </c>
      <c r="B56" s="211"/>
      <c r="C56" s="212"/>
      <c r="D56" s="213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>
      <c r="A57" s="15" t="s">
        <v>13</v>
      </c>
      <c r="B57" s="211" t="s">
        <v>645</v>
      </c>
      <c r="C57" s="212">
        <v>10</v>
      </c>
      <c r="D57" s="213">
        <f>4560+503</f>
        <v>5063</v>
      </c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>
      <c r="A58" s="15" t="s">
        <v>14</v>
      </c>
      <c r="B58" s="211" t="s">
        <v>645</v>
      </c>
      <c r="C58" s="212">
        <v>12</v>
      </c>
      <c r="D58" s="213">
        <f>2088+8000</f>
        <v>10088</v>
      </c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15</v>
      </c>
      <c r="B59" s="211"/>
      <c r="C59" s="212"/>
      <c r="D59" s="213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1" t="s">
        <v>16</v>
      </c>
      <c r="B60" s="211"/>
      <c r="C60" s="212"/>
      <c r="D60" s="213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6" t="s">
        <v>17</v>
      </c>
      <c r="B61" s="211"/>
      <c r="C61" s="212"/>
      <c r="D61" s="213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18</v>
      </c>
      <c r="B62" s="211"/>
      <c r="C62" s="212"/>
      <c r="D62" s="213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19</v>
      </c>
      <c r="B63" s="211"/>
      <c r="C63" s="212"/>
      <c r="D63" s="213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20</v>
      </c>
      <c r="B64" s="211"/>
      <c r="C64" s="212"/>
      <c r="D64" s="213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21</v>
      </c>
      <c r="B65" s="211"/>
      <c r="C65" s="212"/>
      <c r="D65" s="213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22</v>
      </c>
      <c r="B66" s="211"/>
      <c r="C66" s="212"/>
      <c r="D66" s="213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1" t="s">
        <v>23</v>
      </c>
      <c r="B67" s="211"/>
      <c r="C67" s="212"/>
      <c r="D67" s="213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24</v>
      </c>
      <c r="B68" s="211"/>
      <c r="C68" s="212"/>
      <c r="D68" s="213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25</v>
      </c>
      <c r="B69" s="211"/>
      <c r="C69" s="212"/>
      <c r="D69" s="213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26</v>
      </c>
      <c r="B70" s="211"/>
      <c r="C70" s="212"/>
      <c r="D70" s="213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6" t="s">
        <v>27</v>
      </c>
      <c r="B71" s="211"/>
      <c r="C71" s="212"/>
      <c r="D71" s="213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>
      <c r="A72" s="11" t="s">
        <v>503</v>
      </c>
      <c r="B72" s="211"/>
      <c r="C72" s="212"/>
      <c r="D72" s="213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>
      <c r="A73" s="16" t="s">
        <v>504</v>
      </c>
      <c r="B73" s="211" t="s">
        <v>560</v>
      </c>
      <c r="C73" s="212">
        <v>13</v>
      </c>
      <c r="D73" s="213">
        <v>1554</v>
      </c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25" t="s">
        <v>28</v>
      </c>
      <c r="B74" s="214"/>
      <c r="C74" s="215"/>
      <c r="D74" s="216">
        <f>SUM(D49:D73)</f>
        <v>16705</v>
      </c>
      <c r="E74" s="28"/>
      <c r="F74" s="28"/>
      <c r="G74" s="28">
        <f>SUM(G49:G73)</f>
        <v>0</v>
      </c>
      <c r="H74" s="28"/>
      <c r="I74" s="28"/>
      <c r="J74" s="28">
        <f>SUM(J49:J73)</f>
        <v>0</v>
      </c>
      <c r="K74" s="28"/>
      <c r="L74" s="28"/>
      <c r="M74" s="28">
        <f>SUM(M49:M73)</f>
        <v>0</v>
      </c>
      <c r="N74" s="83" t="s">
        <v>207</v>
      </c>
      <c r="O74" s="1"/>
      <c r="P74" s="1"/>
      <c r="Q74" s="1"/>
    </row>
    <row r="75" spans="1:17">
      <c r="A75" s="29" t="s">
        <v>30</v>
      </c>
      <c r="B75" s="217"/>
      <c r="C75" s="218"/>
      <c r="D75" s="219"/>
      <c r="E75" s="32"/>
      <c r="F75" s="32"/>
      <c r="G75" s="32"/>
      <c r="H75" s="32"/>
      <c r="I75" s="32"/>
      <c r="J75" s="32"/>
      <c r="K75" s="32"/>
      <c r="L75" s="32"/>
      <c r="M75" s="32"/>
      <c r="N75" s="1"/>
      <c r="O75" s="1"/>
      <c r="P75" s="1"/>
      <c r="Q75" s="1"/>
    </row>
    <row r="76" spans="1:17">
      <c r="A76" s="11" t="s">
        <v>5</v>
      </c>
      <c r="B76" s="211"/>
      <c r="C76" s="212"/>
      <c r="D76" s="213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6</v>
      </c>
      <c r="B77" s="211"/>
      <c r="C77" s="212"/>
      <c r="D77" s="213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7</v>
      </c>
      <c r="B78" s="211"/>
      <c r="C78" s="212"/>
      <c r="D78" s="213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8</v>
      </c>
      <c r="B79" s="211"/>
      <c r="C79" s="212"/>
      <c r="D79" s="213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6" t="s">
        <v>10</v>
      </c>
      <c r="B80" s="211"/>
      <c r="C80" s="212"/>
      <c r="D80" s="213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11</v>
      </c>
      <c r="B81" s="211"/>
      <c r="C81" s="212"/>
      <c r="D81" s="213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12</v>
      </c>
      <c r="B82" s="211"/>
      <c r="C82" s="212"/>
      <c r="D82" s="213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>
      <c r="A83" s="15" t="s">
        <v>13</v>
      </c>
      <c r="B83" s="211" t="s">
        <v>560</v>
      </c>
      <c r="C83" s="212">
        <v>8</v>
      </c>
      <c r="D83" s="213">
        <f>570*C83</f>
        <v>4560</v>
      </c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14</v>
      </c>
      <c r="B84" s="211" t="s">
        <v>560</v>
      </c>
      <c r="C84" s="212">
        <v>4</v>
      </c>
      <c r="D84" s="213">
        <f>522*C84</f>
        <v>2088</v>
      </c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15</v>
      </c>
      <c r="B85" s="211"/>
      <c r="C85" s="212"/>
      <c r="D85" s="213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1" t="s">
        <v>16</v>
      </c>
      <c r="B86" s="211"/>
      <c r="C86" s="212"/>
      <c r="D86" s="213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6" t="s">
        <v>17</v>
      </c>
      <c r="B87" s="211"/>
      <c r="C87" s="212"/>
      <c r="D87" s="213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18</v>
      </c>
      <c r="B88" s="211"/>
      <c r="C88" s="212"/>
      <c r="D88" s="213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19</v>
      </c>
      <c r="B89" s="211"/>
      <c r="C89" s="212"/>
      <c r="D89" s="213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20</v>
      </c>
      <c r="B90" s="211"/>
      <c r="C90" s="212"/>
      <c r="D90" s="213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21</v>
      </c>
      <c r="B91" s="211"/>
      <c r="C91" s="212"/>
      <c r="D91" s="213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22</v>
      </c>
      <c r="B92" s="211"/>
      <c r="C92" s="212"/>
      <c r="D92" s="213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1" t="s">
        <v>23</v>
      </c>
      <c r="B93" s="211"/>
      <c r="C93" s="212"/>
      <c r="D93" s="213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24</v>
      </c>
      <c r="B94" s="211"/>
      <c r="C94" s="212"/>
      <c r="D94" s="213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25</v>
      </c>
      <c r="B95" s="211"/>
      <c r="C95" s="212"/>
      <c r="D95" s="213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26</v>
      </c>
      <c r="B96" s="211"/>
      <c r="C96" s="212"/>
      <c r="D96" s="213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27</v>
      </c>
      <c r="B97" s="211"/>
      <c r="C97" s="212"/>
      <c r="D97" s="213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>
      <c r="A98" s="11" t="s">
        <v>503</v>
      </c>
      <c r="B98" s="211"/>
      <c r="C98" s="212"/>
      <c r="D98" s="213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>
      <c r="A99" s="16" t="s">
        <v>504</v>
      </c>
      <c r="B99" s="211" t="s">
        <v>560</v>
      </c>
      <c r="C99" s="212">
        <v>17</v>
      </c>
      <c r="D99" s="213">
        <v>1743</v>
      </c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>
      <c r="A100" s="33" t="s">
        <v>28</v>
      </c>
      <c r="B100" s="220"/>
      <c r="C100" s="221"/>
      <c r="D100" s="222">
        <f>SUM(D76:D99)</f>
        <v>8391</v>
      </c>
      <c r="E100" s="36"/>
      <c r="F100" s="36"/>
      <c r="G100" s="36">
        <f>SUM(G76:G99)</f>
        <v>0</v>
      </c>
      <c r="H100" s="36"/>
      <c r="I100" s="36"/>
      <c r="J100" s="36">
        <f>SUM(J76:J99)</f>
        <v>0</v>
      </c>
      <c r="K100" s="36"/>
      <c r="L100" s="36"/>
      <c r="M100" s="36">
        <f>SUM(M76:M99)</f>
        <v>0</v>
      </c>
      <c r="N100" s="83" t="s">
        <v>207</v>
      </c>
      <c r="O100" s="1"/>
      <c r="P100" s="1"/>
      <c r="Q100" s="1"/>
    </row>
    <row r="101" spans="1:17">
      <c r="A101" s="37" t="s">
        <v>31</v>
      </c>
      <c r="B101" s="223"/>
      <c r="C101" s="224"/>
      <c r="D101" s="225"/>
      <c r="E101" s="40"/>
      <c r="F101" s="40"/>
      <c r="G101" s="40"/>
      <c r="H101" s="40"/>
      <c r="I101" s="40"/>
      <c r="J101" s="40"/>
      <c r="K101" s="40"/>
      <c r="L101" s="40"/>
      <c r="M101" s="40"/>
      <c r="N101" s="1"/>
      <c r="O101" s="1"/>
      <c r="P101" s="1"/>
      <c r="Q101" s="1"/>
    </row>
    <row r="102" spans="1:17">
      <c r="A102" s="11" t="s">
        <v>5</v>
      </c>
      <c r="B102" s="211"/>
      <c r="C102" s="212"/>
      <c r="D102" s="213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>
      <c r="A103" s="15" t="s">
        <v>6</v>
      </c>
      <c r="B103" s="211" t="s">
        <v>561</v>
      </c>
      <c r="C103" s="212">
        <v>6.25</v>
      </c>
      <c r="D103" s="213">
        <f>1441*C103</f>
        <v>9006.25</v>
      </c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>
      <c r="A104" s="16" t="s">
        <v>32</v>
      </c>
      <c r="B104" s="211"/>
      <c r="C104" s="212"/>
      <c r="D104" s="213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>
      <c r="A105" s="41" t="s">
        <v>33</v>
      </c>
      <c r="B105" s="211"/>
      <c r="C105" s="212"/>
      <c r="D105" s="213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>
      <c r="A106" s="15" t="s">
        <v>34</v>
      </c>
      <c r="B106" s="211" t="s">
        <v>561</v>
      </c>
      <c r="C106" s="212">
        <v>2</v>
      </c>
      <c r="D106" s="304">
        <v>4936</v>
      </c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>
      <c r="A107" s="42" t="s">
        <v>90</v>
      </c>
      <c r="B107" s="211" t="s">
        <v>561</v>
      </c>
      <c r="C107" s="212">
        <v>1</v>
      </c>
      <c r="D107" s="305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>
      <c r="A108" s="42" t="s">
        <v>35</v>
      </c>
      <c r="B108" s="211" t="s">
        <v>561</v>
      </c>
      <c r="C108" s="212">
        <v>2</v>
      </c>
      <c r="D108" s="305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>
      <c r="A109" s="42" t="s">
        <v>36</v>
      </c>
      <c r="B109" s="211" t="s">
        <v>561</v>
      </c>
      <c r="C109" s="212">
        <v>2</v>
      </c>
      <c r="D109" s="305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>
      <c r="A110" s="42" t="s">
        <v>37</v>
      </c>
      <c r="B110" s="211" t="s">
        <v>561</v>
      </c>
      <c r="C110" s="212">
        <v>3</v>
      </c>
      <c r="D110" s="305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>
      <c r="A111" s="42" t="s">
        <v>562</v>
      </c>
      <c r="B111" s="211" t="s">
        <v>561</v>
      </c>
      <c r="C111" s="212">
        <v>2</v>
      </c>
      <c r="D111" s="305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42" t="s">
        <v>39</v>
      </c>
      <c r="B112" s="211" t="s">
        <v>561</v>
      </c>
      <c r="C112" s="212">
        <v>3</v>
      </c>
      <c r="D112" s="306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>
      <c r="A113" s="42" t="s">
        <v>38</v>
      </c>
      <c r="B113" s="211"/>
      <c r="C113" s="212"/>
      <c r="D113" s="213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>
      <c r="A114" s="43" t="s">
        <v>28</v>
      </c>
      <c r="B114" s="226"/>
      <c r="C114" s="227"/>
      <c r="D114" s="228">
        <f>SUM(D102:D113)</f>
        <v>13942.25</v>
      </c>
      <c r="E114" s="46"/>
      <c r="F114" s="46"/>
      <c r="G114" s="46">
        <f>SUM(G102:G113)</f>
        <v>0</v>
      </c>
      <c r="H114" s="46"/>
      <c r="I114" s="46"/>
      <c r="J114" s="46">
        <f>SUM(J102:J113)</f>
        <v>0</v>
      </c>
      <c r="K114" s="46"/>
      <c r="L114" s="46"/>
      <c r="M114" s="46">
        <f>SUM(M102:M113)</f>
        <v>0</v>
      </c>
      <c r="N114" s="83" t="s">
        <v>207</v>
      </c>
      <c r="O114" s="1"/>
      <c r="P114" s="1"/>
      <c r="Q114" s="1"/>
    </row>
    <row r="115" spans="1:17" hidden="1">
      <c r="A115" s="47" t="s">
        <v>40</v>
      </c>
      <c r="B115" s="229"/>
      <c r="C115" s="230"/>
      <c r="D115" s="231"/>
      <c r="E115" s="50"/>
      <c r="F115" s="50"/>
      <c r="G115" s="50"/>
      <c r="H115" s="50"/>
      <c r="I115" s="50"/>
      <c r="J115" s="50"/>
      <c r="K115" s="50"/>
      <c r="L115" s="50"/>
      <c r="M115" s="50"/>
      <c r="N115" s="1"/>
      <c r="O115" s="1"/>
      <c r="P115" s="1"/>
      <c r="Q115" s="1"/>
    </row>
    <row r="116" spans="1:17" ht="24.75" hidden="1">
      <c r="A116" s="51" t="s">
        <v>62</v>
      </c>
      <c r="B116" s="211"/>
      <c r="C116" s="212"/>
      <c r="D116" s="213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t="24.75" hidden="1">
      <c r="A117" s="51" t="s">
        <v>63</v>
      </c>
      <c r="B117" s="211"/>
      <c r="C117" s="212"/>
      <c r="D117" s="213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t="36.75" hidden="1">
      <c r="A118" s="51" t="s">
        <v>64</v>
      </c>
      <c r="B118" s="211"/>
      <c r="C118" s="212"/>
      <c r="D118" s="213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72.75" hidden="1">
      <c r="A119" s="51" t="s">
        <v>65</v>
      </c>
      <c r="B119" s="211"/>
      <c r="C119" s="212"/>
      <c r="D119" s="213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51" t="s">
        <v>61</v>
      </c>
      <c r="B120" s="211"/>
      <c r="C120" s="212"/>
      <c r="D120" s="213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47" t="s">
        <v>28</v>
      </c>
      <c r="B121" s="232"/>
      <c r="C121" s="233"/>
      <c r="D121" s="234">
        <f>SUM(D116:D120)</f>
        <v>0</v>
      </c>
      <c r="E121" s="79"/>
      <c r="F121" s="79"/>
      <c r="G121" s="79">
        <f>SUM(G116:G120)</f>
        <v>0</v>
      </c>
      <c r="H121" s="79"/>
      <c r="I121" s="79"/>
      <c r="J121" s="79">
        <f>SUM(J116:J120)</f>
        <v>0</v>
      </c>
      <c r="K121" s="79"/>
      <c r="L121" s="79"/>
      <c r="M121" s="79">
        <f>SUM(M116:M120)</f>
        <v>0</v>
      </c>
      <c r="N121" s="83" t="s">
        <v>207</v>
      </c>
      <c r="O121" s="1"/>
      <c r="P121" s="1"/>
      <c r="Q121" s="1"/>
    </row>
    <row r="122" spans="1:17" hidden="1">
      <c r="A122" s="123" t="s">
        <v>77</v>
      </c>
      <c r="B122" s="235"/>
      <c r="C122" s="236"/>
      <c r="D122" s="237"/>
      <c r="E122" s="126"/>
      <c r="F122" s="126"/>
      <c r="G122" s="126"/>
      <c r="H122" s="126"/>
      <c r="I122" s="126"/>
      <c r="J122" s="126"/>
      <c r="K122" s="126"/>
      <c r="L122" s="126"/>
      <c r="M122" s="126"/>
      <c r="N122" s="1"/>
      <c r="O122" s="1"/>
      <c r="P122" s="1"/>
      <c r="Q122" s="1"/>
    </row>
    <row r="123" spans="1:17" ht="84.75" hidden="1">
      <c r="A123" s="51" t="s">
        <v>78</v>
      </c>
      <c r="B123" s="238"/>
      <c r="C123" s="239"/>
      <c r="D123" s="240"/>
      <c r="E123" s="55"/>
      <c r="F123" s="55"/>
      <c r="G123" s="55"/>
      <c r="H123" s="55"/>
      <c r="I123" s="55"/>
      <c r="J123" s="55"/>
      <c r="K123" s="55"/>
      <c r="L123" s="55"/>
      <c r="M123" s="55"/>
      <c r="N123" s="1"/>
      <c r="O123" s="1"/>
      <c r="P123" s="1"/>
      <c r="Q123" s="1"/>
    </row>
    <row r="124" spans="1:17" ht="24.75" hidden="1">
      <c r="A124" s="15" t="s">
        <v>47</v>
      </c>
      <c r="B124" s="211"/>
      <c r="C124" s="212"/>
      <c r="D124" s="213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23" t="s">
        <v>28</v>
      </c>
      <c r="B125" s="235"/>
      <c r="C125" s="236"/>
      <c r="D125" s="237">
        <f>SUM(D123:D124)</f>
        <v>0</v>
      </c>
      <c r="E125" s="126"/>
      <c r="F125" s="126"/>
      <c r="G125" s="126">
        <f>SUM(G123:G124)</f>
        <v>0</v>
      </c>
      <c r="H125" s="126"/>
      <c r="I125" s="126"/>
      <c r="J125" s="126">
        <f>SUM(J123:J124)</f>
        <v>0</v>
      </c>
      <c r="K125" s="126"/>
      <c r="L125" s="126"/>
      <c r="M125" s="126">
        <f>SUM(M123:M124)</f>
        <v>0</v>
      </c>
      <c r="N125" s="83" t="s">
        <v>207</v>
      </c>
      <c r="O125" s="1"/>
      <c r="P125" s="1"/>
      <c r="Q125" s="1"/>
    </row>
    <row r="126" spans="1:17" hidden="1">
      <c r="A126" s="115" t="s">
        <v>41</v>
      </c>
      <c r="B126" s="241"/>
      <c r="C126" s="242"/>
      <c r="D126" s="243"/>
      <c r="E126" s="118"/>
      <c r="F126" s="118"/>
      <c r="G126" s="118"/>
      <c r="H126" s="118"/>
      <c r="I126" s="118"/>
      <c r="J126" s="118"/>
      <c r="K126" s="118"/>
      <c r="L126" s="118"/>
      <c r="M126" s="118"/>
      <c r="N126" s="1"/>
      <c r="O126" s="1"/>
      <c r="P126" s="1"/>
      <c r="Q126" s="1"/>
    </row>
    <row r="127" spans="1:17" ht="48.75" hidden="1">
      <c r="A127" s="15" t="s">
        <v>66</v>
      </c>
      <c r="B127" s="211"/>
      <c r="C127" s="212"/>
      <c r="D127" s="213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t="24.75" hidden="1">
      <c r="A128" s="15" t="s">
        <v>67</v>
      </c>
      <c r="B128" s="211"/>
      <c r="C128" s="212"/>
      <c r="D128" s="213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t="60.75" hidden="1">
      <c r="A129" s="15" t="s">
        <v>69</v>
      </c>
      <c r="B129" s="211"/>
      <c r="C129" s="212"/>
      <c r="D129" s="213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5" t="s">
        <v>70</v>
      </c>
      <c r="B130" s="211"/>
      <c r="C130" s="212"/>
      <c r="D130" s="213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t="36.75" hidden="1">
      <c r="A131" s="15" t="s">
        <v>71</v>
      </c>
      <c r="B131" s="211"/>
      <c r="C131" s="212"/>
      <c r="D131" s="213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352</v>
      </c>
      <c r="B132" s="211"/>
      <c r="C132" s="212"/>
      <c r="D132" s="213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19" t="s">
        <v>28</v>
      </c>
      <c r="B133" s="244"/>
      <c r="C133" s="245"/>
      <c r="D133" s="246">
        <f>SUM(D127:D132)</f>
        <v>0</v>
      </c>
      <c r="E133" s="122"/>
      <c r="F133" s="122"/>
      <c r="G133" s="122">
        <f>SUM(G127:G132)</f>
        <v>0</v>
      </c>
      <c r="H133" s="122"/>
      <c r="I133" s="122"/>
      <c r="J133" s="122">
        <f>SUM(J127:J132)</f>
        <v>0</v>
      </c>
      <c r="K133" s="122"/>
      <c r="L133" s="122"/>
      <c r="M133" s="122">
        <f>SUM(M127:M132)</f>
        <v>0</v>
      </c>
      <c r="N133" s="83" t="s">
        <v>207</v>
      </c>
      <c r="O133" s="1"/>
      <c r="P133" s="1"/>
      <c r="Q133" s="1"/>
    </row>
    <row r="134" spans="1:17" hidden="1">
      <c r="A134" s="149" t="s">
        <v>42</v>
      </c>
      <c r="B134" s="247"/>
      <c r="C134" s="248"/>
      <c r="D134" s="249"/>
      <c r="E134" s="152"/>
      <c r="F134" s="152"/>
      <c r="G134" s="152"/>
      <c r="H134" s="152"/>
      <c r="I134" s="152"/>
      <c r="J134" s="152"/>
      <c r="K134" s="152"/>
      <c r="L134" s="152"/>
      <c r="M134" s="152"/>
      <c r="N134" s="1"/>
      <c r="O134" s="1"/>
      <c r="P134" s="1"/>
      <c r="Q134" s="1"/>
    </row>
    <row r="135" spans="1:17" hidden="1">
      <c r="A135" s="11"/>
      <c r="B135" s="250"/>
      <c r="C135" s="212"/>
      <c r="D135" s="213"/>
      <c r="E135" s="73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1"/>
      <c r="B136" s="211"/>
      <c r="C136" s="212"/>
      <c r="D136" s="213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1"/>
      <c r="B137" s="211"/>
      <c r="C137" s="212"/>
      <c r="D137" s="213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3" t="s">
        <v>28</v>
      </c>
      <c r="B138" s="251"/>
      <c r="C138" s="252"/>
      <c r="D138" s="253">
        <f>SUM(D135:D137)</f>
        <v>0</v>
      </c>
      <c r="E138" s="155"/>
      <c r="F138" s="155"/>
      <c r="G138" s="155">
        <f>SUM(G135:G137)</f>
        <v>0</v>
      </c>
      <c r="H138" s="155"/>
      <c r="I138" s="155"/>
      <c r="J138" s="155">
        <f>SUM(J135:J137)</f>
        <v>0</v>
      </c>
      <c r="K138" s="155"/>
      <c r="L138" s="155"/>
      <c r="M138" s="155">
        <f>SUM(M135:M137)</f>
        <v>0</v>
      </c>
      <c r="N138" s="83" t="s">
        <v>207</v>
      </c>
      <c r="O138" s="1"/>
      <c r="P138" s="1"/>
      <c r="Q138" s="1"/>
    </row>
    <row r="139" spans="1:17" hidden="1">
      <c r="A139" s="127" t="s">
        <v>43</v>
      </c>
      <c r="B139" s="254"/>
      <c r="C139" s="255"/>
      <c r="D139" s="256"/>
      <c r="E139" s="130"/>
      <c r="F139" s="130"/>
      <c r="G139" s="130"/>
      <c r="H139" s="130"/>
      <c r="I139" s="130"/>
      <c r="J139" s="130"/>
      <c r="K139" s="130"/>
      <c r="L139" s="130"/>
      <c r="M139" s="130"/>
      <c r="N139" s="1"/>
      <c r="O139" s="1"/>
      <c r="P139" s="1"/>
      <c r="Q139" s="1"/>
    </row>
    <row r="140" spans="1:17" ht="24.75" hidden="1">
      <c r="A140" s="15" t="s">
        <v>44</v>
      </c>
      <c r="B140" s="211"/>
      <c r="C140" s="212"/>
      <c r="D140" s="213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 t="s">
        <v>45</v>
      </c>
      <c r="B141" s="211"/>
      <c r="C141" s="212"/>
      <c r="D141" s="213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36.75" hidden="1">
      <c r="A142" s="15" t="s">
        <v>72</v>
      </c>
      <c r="B142" s="211"/>
      <c r="C142" s="212"/>
      <c r="D142" s="213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48.75" hidden="1">
      <c r="A143" s="15" t="s">
        <v>73</v>
      </c>
      <c r="B143" s="211"/>
      <c r="C143" s="212"/>
      <c r="D143" s="213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72.75" hidden="1">
      <c r="A144" s="15" t="s">
        <v>74</v>
      </c>
      <c r="B144" s="211"/>
      <c r="C144" s="212"/>
      <c r="D144" s="213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60.75" hidden="1">
      <c r="A145" s="15" t="s">
        <v>75</v>
      </c>
      <c r="B145" s="211"/>
      <c r="C145" s="212"/>
      <c r="D145" s="213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idden="1">
      <c r="A146" s="15" t="s">
        <v>46</v>
      </c>
      <c r="B146" s="211"/>
      <c r="C146" s="212"/>
      <c r="D146" s="213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96.75" hidden="1">
      <c r="A147" s="15" t="s">
        <v>76</v>
      </c>
      <c r="B147" s="211"/>
      <c r="C147" s="212"/>
      <c r="D147" s="213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idden="1">
      <c r="A148" s="127" t="s">
        <v>28</v>
      </c>
      <c r="B148" s="257"/>
      <c r="C148" s="258"/>
      <c r="D148" s="259">
        <f>SUM(D140:D147)</f>
        <v>0</v>
      </c>
      <c r="E148" s="133"/>
      <c r="F148" s="133"/>
      <c r="G148" s="133">
        <f>SUM(G140:G147)</f>
        <v>0</v>
      </c>
      <c r="H148" s="133"/>
      <c r="I148" s="133"/>
      <c r="J148" s="133">
        <f>SUM(J140:J147)</f>
        <v>0</v>
      </c>
      <c r="K148" s="133"/>
      <c r="L148" s="133"/>
      <c r="M148" s="133">
        <f>SUM(M140:M147)</f>
        <v>0</v>
      </c>
      <c r="N148" s="83" t="s">
        <v>207</v>
      </c>
      <c r="O148" s="1"/>
      <c r="P148" s="1"/>
      <c r="Q148" s="1"/>
    </row>
    <row r="149" spans="1:17" ht="24.75">
      <c r="A149" s="62" t="s">
        <v>48</v>
      </c>
      <c r="B149" s="260"/>
      <c r="C149" s="261"/>
      <c r="D149" s="262"/>
      <c r="E149" s="65"/>
      <c r="F149" s="65"/>
      <c r="G149" s="65"/>
      <c r="H149" s="65"/>
      <c r="I149" s="65"/>
      <c r="J149" s="65"/>
      <c r="K149" s="65"/>
      <c r="L149" s="65"/>
      <c r="M149" s="65"/>
      <c r="N149" s="1"/>
      <c r="O149" s="1"/>
      <c r="P149" s="1"/>
      <c r="Q149" s="1"/>
    </row>
    <row r="150" spans="1:17" ht="24.75" hidden="1">
      <c r="A150" s="15" t="s">
        <v>49</v>
      </c>
      <c r="B150" s="211"/>
      <c r="C150" s="212"/>
      <c r="D150" s="213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24.75" hidden="1">
      <c r="A151" s="15" t="s">
        <v>50</v>
      </c>
      <c r="B151" s="211"/>
      <c r="C151" s="212"/>
      <c r="D151" s="213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24.75" hidden="1">
      <c r="A152" s="15" t="s">
        <v>51</v>
      </c>
      <c r="B152" s="211"/>
      <c r="C152" s="212"/>
      <c r="D152" s="213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 ht="24.75" hidden="1">
      <c r="A153" s="15" t="s">
        <v>52</v>
      </c>
      <c r="B153" s="211"/>
      <c r="C153" s="212"/>
      <c r="D153" s="213"/>
      <c r="E153" s="14"/>
      <c r="F153" s="14"/>
      <c r="G153" s="14"/>
      <c r="H153" s="14"/>
      <c r="I153" s="14"/>
      <c r="J153" s="14"/>
      <c r="K153" s="14"/>
      <c r="L153" s="14"/>
      <c r="M153" s="14"/>
      <c r="N153" s="1"/>
      <c r="O153" s="1"/>
      <c r="P153" s="1"/>
      <c r="Q153" s="1"/>
    </row>
    <row r="154" spans="1:17" ht="72.75" hidden="1">
      <c r="A154" s="15" t="s">
        <v>79</v>
      </c>
      <c r="B154" s="211"/>
      <c r="C154" s="212"/>
      <c r="D154" s="213"/>
      <c r="E154" s="14"/>
      <c r="F154" s="14"/>
      <c r="G154" s="14"/>
      <c r="H154" s="14"/>
      <c r="I154" s="14"/>
      <c r="J154" s="14"/>
      <c r="K154" s="14"/>
      <c r="L154" s="14"/>
      <c r="M154" s="14"/>
      <c r="N154" s="1"/>
      <c r="O154" s="1"/>
      <c r="P154" s="1"/>
      <c r="Q154" s="1"/>
    </row>
    <row r="155" spans="1:17" ht="48.75" hidden="1">
      <c r="A155" s="15" t="s">
        <v>80</v>
      </c>
      <c r="B155" s="211"/>
      <c r="C155" s="212"/>
      <c r="D155" s="213"/>
      <c r="E155" s="14"/>
      <c r="F155" s="14"/>
      <c r="G155" s="14"/>
      <c r="H155" s="14"/>
      <c r="I155" s="14"/>
      <c r="J155" s="14"/>
      <c r="K155" s="14"/>
      <c r="L155" s="14"/>
      <c r="M155" s="14"/>
      <c r="N155" s="1"/>
      <c r="O155" s="1"/>
      <c r="P155" s="1"/>
      <c r="Q155" s="1"/>
    </row>
    <row r="156" spans="1:17" ht="108.75" hidden="1">
      <c r="A156" s="15" t="s">
        <v>81</v>
      </c>
      <c r="B156" s="211"/>
      <c r="C156" s="212"/>
      <c r="D156" s="213"/>
      <c r="E156" s="14"/>
      <c r="F156" s="14"/>
      <c r="G156" s="14"/>
      <c r="H156" s="14"/>
      <c r="I156" s="14"/>
      <c r="J156" s="14"/>
      <c r="K156" s="14"/>
      <c r="L156" s="14"/>
      <c r="M156" s="14"/>
      <c r="N156" s="1"/>
      <c r="O156" s="1"/>
      <c r="P156" s="1"/>
      <c r="Q156" s="1"/>
    </row>
    <row r="157" spans="1:17" ht="24.75">
      <c r="A157" s="15" t="s">
        <v>418</v>
      </c>
      <c r="B157" s="211" t="s">
        <v>191</v>
      </c>
      <c r="C157" s="212">
        <v>1</v>
      </c>
      <c r="D157" s="213">
        <v>3330</v>
      </c>
      <c r="E157" s="14"/>
      <c r="F157" s="14"/>
      <c r="G157" s="14"/>
      <c r="H157" s="14" t="s">
        <v>201</v>
      </c>
      <c r="I157" s="14">
        <v>3</v>
      </c>
      <c r="J157" s="14">
        <v>4500</v>
      </c>
      <c r="K157" s="14"/>
      <c r="L157" s="14"/>
      <c r="M157" s="14"/>
      <c r="N157" s="1"/>
      <c r="O157" s="1"/>
      <c r="P157" s="1"/>
      <c r="Q157" s="1"/>
    </row>
    <row r="158" spans="1:17">
      <c r="A158" s="17" t="s">
        <v>28</v>
      </c>
      <c r="B158" s="260"/>
      <c r="C158" s="261"/>
      <c r="D158" s="263">
        <f>SUM(D150:D157)</f>
        <v>3330</v>
      </c>
      <c r="E158" s="65"/>
      <c r="F158" s="65"/>
      <c r="G158" s="80">
        <f>SUM(G150:G157)</f>
        <v>0</v>
      </c>
      <c r="H158" s="65"/>
      <c r="I158" s="65"/>
      <c r="J158" s="80">
        <f>SUM(J150:J157)</f>
        <v>4500</v>
      </c>
      <c r="K158" s="65"/>
      <c r="L158" s="65"/>
      <c r="M158" s="80">
        <f>SUM(M150:M157)</f>
        <v>0</v>
      </c>
      <c r="N158" s="83" t="s">
        <v>207</v>
      </c>
      <c r="O158" s="1"/>
      <c r="P158" s="1"/>
      <c r="Q158" s="1"/>
    </row>
    <row r="159" spans="1:17" ht="24.75" customHeight="1">
      <c r="A159" s="66" t="s">
        <v>58</v>
      </c>
      <c r="B159" s="301" t="s">
        <v>84</v>
      </c>
      <c r="C159" s="302"/>
      <c r="D159" s="303"/>
      <c r="E159" s="281" t="s">
        <v>85</v>
      </c>
      <c r="F159" s="282"/>
      <c r="G159" s="283"/>
      <c r="H159" s="281" t="s">
        <v>86</v>
      </c>
      <c r="I159" s="282"/>
      <c r="J159" s="283"/>
      <c r="K159" s="281" t="s">
        <v>87</v>
      </c>
      <c r="L159" s="282"/>
      <c r="M159" s="283"/>
      <c r="N159" s="1"/>
      <c r="O159" s="1"/>
      <c r="P159" s="1"/>
      <c r="Q159" s="1"/>
    </row>
    <row r="160" spans="1:17" ht="24.75">
      <c r="A160" s="67" t="s">
        <v>59</v>
      </c>
      <c r="B160" s="307">
        <f>D158+D148+D138+D133+D125+D121+D114+D100+D74+D47</f>
        <v>58366.65</v>
      </c>
      <c r="C160" s="308"/>
      <c r="D160" s="309"/>
      <c r="E160" s="284">
        <f>G158+G148+G138+G133+G125+G121+G114+G100+G74+G47</f>
        <v>198540</v>
      </c>
      <c r="F160" s="285"/>
      <c r="G160" s="286"/>
      <c r="H160" s="284">
        <f>J158+J148+J138+J133+J125+J121+J114+J100+J74+J47</f>
        <v>4500</v>
      </c>
      <c r="I160" s="285"/>
      <c r="J160" s="286"/>
      <c r="K160" s="284">
        <f>M158+M148+M138+M133+M125+M121+M114+M100+M74+M47</f>
        <v>0</v>
      </c>
      <c r="L160" s="285"/>
      <c r="M160" s="286"/>
      <c r="N160" s="83" t="s">
        <v>207</v>
      </c>
      <c r="O160" s="1"/>
      <c r="P160" s="1"/>
      <c r="Q160" s="1"/>
    </row>
    <row r="161" spans="1:17" ht="15.75" thickBot="1">
      <c r="A161" s="41" t="s">
        <v>60</v>
      </c>
      <c r="B161" s="278"/>
      <c r="C161" s="279"/>
      <c r="D161" s="279"/>
      <c r="E161" s="279"/>
      <c r="F161" s="279"/>
      <c r="G161" s="279"/>
      <c r="H161" s="279"/>
      <c r="I161" s="279"/>
      <c r="J161" s="279"/>
      <c r="K161" s="280"/>
      <c r="L161" s="76"/>
      <c r="M161" s="85">
        <f>K160+H160+E160+B160</f>
        <v>261406.65</v>
      </c>
      <c r="N161" s="83" t="s">
        <v>207</v>
      </c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38" t="s">
        <v>401</v>
      </c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</sheetData>
  <autoFilter ref="A16:O162">
    <filterColumn colId="0"/>
    <filterColumn colId="13"/>
  </autoFilter>
  <mergeCells count="29">
    <mergeCell ref="B160:D160"/>
    <mergeCell ref="E160:G160"/>
    <mergeCell ref="H160:J160"/>
    <mergeCell ref="K160:M160"/>
    <mergeCell ref="B161:K161"/>
    <mergeCell ref="B159:D159"/>
    <mergeCell ref="E159:G159"/>
    <mergeCell ref="H159:J159"/>
    <mergeCell ref="K159:M159"/>
    <mergeCell ref="A17:A18"/>
    <mergeCell ref="B17:D17"/>
    <mergeCell ref="E17:G17"/>
    <mergeCell ref="H17:J17"/>
    <mergeCell ref="K17:M17"/>
    <mergeCell ref="D106:D112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Q167"/>
  <sheetViews>
    <sheetView workbookViewId="0">
      <selection activeCell="G9" sqref="G9:G1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159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1575.6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1447.6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276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25882.85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79907.51999999999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M153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105790.37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343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41"/>
      <c r="B16" s="141"/>
      <c r="C16" s="141"/>
      <c r="D16" s="141"/>
      <c r="E16" s="141"/>
      <c r="F16" s="141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 hidden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 hidden="1">
      <c r="A18" s="271" t="s">
        <v>1</v>
      </c>
      <c r="B18" s="273" t="s">
        <v>54</v>
      </c>
      <c r="C18" s="274"/>
      <c r="D18" s="275"/>
      <c r="E18" s="276" t="s">
        <v>55</v>
      </c>
      <c r="F18" s="274"/>
      <c r="G18" s="275"/>
      <c r="H18" s="276" t="s">
        <v>56</v>
      </c>
      <c r="I18" s="274"/>
      <c r="J18" s="275"/>
      <c r="K18" s="276" t="s">
        <v>57</v>
      </c>
      <c r="L18" s="274"/>
      <c r="M18" s="275"/>
      <c r="N18" s="1"/>
      <c r="O18" s="1"/>
      <c r="P18" s="1"/>
      <c r="Q18" s="1"/>
    </row>
    <row r="19" spans="1:17" ht="24.75" hidden="1">
      <c r="A19" s="272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207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207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207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90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207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47" t="s">
        <v>28</v>
      </c>
      <c r="B113" s="113"/>
      <c r="C113" s="114"/>
      <c r="D113" s="79">
        <f>SUM(D108:D112)</f>
        <v>0</v>
      </c>
      <c r="E113" s="79"/>
      <c r="F113" s="79"/>
      <c r="G113" s="79">
        <f>SUM(G108:G112)</f>
        <v>0</v>
      </c>
      <c r="H113" s="79"/>
      <c r="I113" s="79"/>
      <c r="J113" s="79">
        <f>SUM(J108:J112)</f>
        <v>0</v>
      </c>
      <c r="K113" s="79"/>
      <c r="L113" s="79"/>
      <c r="M113" s="79">
        <f>SUM(M108:M112)</f>
        <v>0</v>
      </c>
      <c r="N113" s="83" t="s">
        <v>207</v>
      </c>
      <c r="O113" s="1"/>
      <c r="P113" s="1"/>
      <c r="Q113" s="1"/>
    </row>
    <row r="114" spans="1:17" hidden="1">
      <c r="A114" s="162" t="s">
        <v>77</v>
      </c>
      <c r="B114" s="163"/>
      <c r="C114" s="164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162" t="s">
        <v>28</v>
      </c>
      <c r="B117" s="163"/>
      <c r="C117" s="164"/>
      <c r="D117" s="165">
        <f>SUM(D115:D116)</f>
        <v>0</v>
      </c>
      <c r="E117" s="165"/>
      <c r="F117" s="165"/>
      <c r="G117" s="165">
        <f>SUM(G115:G116)</f>
        <v>0</v>
      </c>
      <c r="H117" s="165"/>
      <c r="I117" s="165"/>
      <c r="J117" s="165">
        <f>SUM(J115:J116)</f>
        <v>0</v>
      </c>
      <c r="K117" s="165"/>
      <c r="L117" s="165"/>
      <c r="M117" s="165">
        <f>SUM(M115:M116)</f>
        <v>0</v>
      </c>
      <c r="N117" s="83" t="s">
        <v>207</v>
      </c>
      <c r="O117" s="1"/>
      <c r="P117" s="1"/>
      <c r="Q117" s="1"/>
    </row>
    <row r="118" spans="1:17" hidden="1">
      <c r="A118" s="115" t="s">
        <v>41</v>
      </c>
      <c r="B118" s="116"/>
      <c r="C118" s="117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19" t="s">
        <v>28</v>
      </c>
      <c r="B125" s="120"/>
      <c r="C125" s="121"/>
      <c r="D125" s="122">
        <f>SUM(D119:D124)</f>
        <v>0</v>
      </c>
      <c r="E125" s="122"/>
      <c r="F125" s="122"/>
      <c r="G125" s="122">
        <f>SUM(G119:G124)</f>
        <v>0</v>
      </c>
      <c r="H125" s="122"/>
      <c r="I125" s="122"/>
      <c r="J125" s="122">
        <f>SUM(J119:J124)</f>
        <v>0</v>
      </c>
      <c r="K125" s="122"/>
      <c r="L125" s="122"/>
      <c r="M125" s="122">
        <f>SUM(M119:M124)</f>
        <v>0</v>
      </c>
      <c r="N125" s="83" t="s">
        <v>207</v>
      </c>
      <c r="O125" s="1"/>
      <c r="P125" s="1"/>
      <c r="Q125" s="1"/>
    </row>
    <row r="126" spans="1:17" hidden="1">
      <c r="A126" s="149" t="s">
        <v>42</v>
      </c>
      <c r="B126" s="150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53" t="s">
        <v>28</v>
      </c>
      <c r="B130" s="148"/>
      <c r="C130" s="154"/>
      <c r="D130" s="155">
        <f>SUM(D127:D129)</f>
        <v>0</v>
      </c>
      <c r="E130" s="155"/>
      <c r="F130" s="155"/>
      <c r="G130" s="155">
        <f>SUM(G127:G129)</f>
        <v>0</v>
      </c>
      <c r="H130" s="155"/>
      <c r="I130" s="155"/>
      <c r="J130" s="155">
        <f>SUM(J127:J129)</f>
        <v>0</v>
      </c>
      <c r="K130" s="155"/>
      <c r="L130" s="155"/>
      <c r="M130" s="155">
        <f>SUM(M127:M129)</f>
        <v>0</v>
      </c>
      <c r="N130" s="83" t="s">
        <v>207</v>
      </c>
      <c r="O130" s="1"/>
      <c r="P130" s="1"/>
      <c r="Q130" s="1"/>
    </row>
    <row r="131" spans="1:17" hidden="1">
      <c r="A131" s="127" t="s">
        <v>43</v>
      </c>
      <c r="B131" s="128"/>
      <c r="C131" s="129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27" t="s">
        <v>28</v>
      </c>
      <c r="B140" s="131"/>
      <c r="C140" s="132"/>
      <c r="D140" s="133">
        <f>SUM(D132:D139)</f>
        <v>0</v>
      </c>
      <c r="E140" s="133"/>
      <c r="F140" s="133"/>
      <c r="G140" s="133">
        <f>SUM(G132:G139)</f>
        <v>0</v>
      </c>
      <c r="H140" s="133"/>
      <c r="I140" s="133"/>
      <c r="J140" s="133">
        <f>SUM(J132:J139)</f>
        <v>0</v>
      </c>
      <c r="K140" s="133"/>
      <c r="L140" s="133"/>
      <c r="M140" s="133">
        <f>SUM(M132:M139)</f>
        <v>0</v>
      </c>
      <c r="N140" s="83" t="s">
        <v>207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207</v>
      </c>
      <c r="O150" s="1"/>
      <c r="P150" s="1"/>
      <c r="Q150" s="1"/>
    </row>
    <row r="151" spans="1:17" ht="24.75" hidden="1" customHeight="1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  <c r="N151" s="1"/>
      <c r="O151" s="1"/>
      <c r="P151" s="1"/>
      <c r="Q151" s="1"/>
    </row>
    <row r="152" spans="1:17" ht="24.75" hidden="1">
      <c r="A152" s="67" t="s">
        <v>59</v>
      </c>
      <c r="B152" s="284">
        <f>D150+D140+D130+D125+D117+D113+D106+D93+D69+D44</f>
        <v>0</v>
      </c>
      <c r="C152" s="285"/>
      <c r="D152" s="286"/>
      <c r="E152" s="284">
        <f>G150+G140+G130+G125+G117+G113+G106+G93+G69+G44</f>
        <v>0</v>
      </c>
      <c r="F152" s="285"/>
      <c r="G152" s="286"/>
      <c r="H152" s="284">
        <f>J150+J140+J130+J125+J117+J113+J106+J93+J69+J44</f>
        <v>0</v>
      </c>
      <c r="I152" s="285"/>
      <c r="J152" s="286"/>
      <c r="K152" s="284">
        <f>M150+M140+M130+M125+M117+M113+M106+M93+M69+M44</f>
        <v>0</v>
      </c>
      <c r="L152" s="285"/>
      <c r="M152" s="286"/>
      <c r="N152" s="83" t="s">
        <v>207</v>
      </c>
      <c r="O152" s="1"/>
      <c r="P152" s="1"/>
      <c r="Q152" s="1"/>
    </row>
    <row r="153" spans="1:17" ht="15.75" hidden="1" thickBot="1">
      <c r="A153" s="41" t="s">
        <v>60</v>
      </c>
      <c r="B153" s="278"/>
      <c r="C153" s="279"/>
      <c r="D153" s="279"/>
      <c r="E153" s="279"/>
      <c r="F153" s="279"/>
      <c r="G153" s="279"/>
      <c r="H153" s="279"/>
      <c r="I153" s="279"/>
      <c r="J153" s="279"/>
      <c r="K153" s="280"/>
      <c r="L153" s="76"/>
      <c r="M153" s="85">
        <f>K152+H152+E152+B152</f>
        <v>0</v>
      </c>
      <c r="N153" s="83" t="s">
        <v>207</v>
      </c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8">
    <mergeCell ref="B152:D152"/>
    <mergeCell ref="E152:G152"/>
    <mergeCell ref="H152:J152"/>
    <mergeCell ref="K152:M152"/>
    <mergeCell ref="B153:K15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Q169"/>
  <sheetViews>
    <sheetView topLeftCell="A44" workbookViewId="0">
      <selection activeCell="E150" sqref="E150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293"/>
      <c r="L3" s="293"/>
      <c r="M3" s="293"/>
      <c r="N3" s="1"/>
      <c r="O3" s="1"/>
      <c r="P3" s="1"/>
      <c r="Q3" s="1"/>
    </row>
    <row r="4" spans="1:17" ht="15.75">
      <c r="A4" s="277" t="s">
        <v>173</v>
      </c>
      <c r="B4" s="277"/>
      <c r="C4" s="277"/>
      <c r="D4" s="277"/>
      <c r="E4" s="277"/>
      <c r="F4" s="277"/>
      <c r="G4" s="78"/>
      <c r="H4" s="78"/>
      <c r="I4" s="78"/>
      <c r="J4" s="293"/>
      <c r="K4" s="293"/>
      <c r="L4" s="293"/>
      <c r="M4" s="293"/>
      <c r="N4" s="78"/>
      <c r="O4" s="78"/>
      <c r="P4" s="78"/>
      <c r="Q4" s="78"/>
    </row>
    <row r="5" spans="1:17">
      <c r="A5" s="277" t="s">
        <v>250</v>
      </c>
      <c r="B5" s="277"/>
      <c r="C5" s="277"/>
      <c r="D5" s="277"/>
      <c r="E5" s="277"/>
      <c r="F5" s="277"/>
      <c r="G5" s="90">
        <v>541.1</v>
      </c>
      <c r="H5" s="78"/>
      <c r="I5" s="78"/>
      <c r="J5" s="293"/>
      <c r="K5" s="293"/>
      <c r="L5" s="293"/>
      <c r="M5" s="293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1910.2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305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1964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-435176.13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105443.04000000001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v>105095.28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-434828.37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/>
      <c r="O43" s="1"/>
      <c r="P43" s="1"/>
      <c r="Q43" s="1"/>
    </row>
    <row r="44" spans="1:17" ht="0.75" customHeight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/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t="14.25" customHeight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 t="s">
        <v>646</v>
      </c>
      <c r="C77" s="13">
        <v>2</v>
      </c>
      <c r="D77" s="14">
        <v>2090</v>
      </c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t="0.75" customHeight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t="14.25" customHeight="1">
      <c r="A86" s="15" t="s">
        <v>22</v>
      </c>
      <c r="B86" s="12" t="s">
        <v>646</v>
      </c>
      <c r="C86" s="13">
        <v>1</v>
      </c>
      <c r="D86" s="14">
        <v>260</v>
      </c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33" t="s">
        <v>28</v>
      </c>
      <c r="B92" s="34"/>
      <c r="C92" s="35"/>
      <c r="D92" s="36">
        <f>SUM(D70:D91)</f>
        <v>2350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/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/>
      <c r="O105" s="1"/>
      <c r="P105" s="1"/>
      <c r="Q105" s="1"/>
    </row>
    <row r="106" spans="1:17" ht="0.75" customHeight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6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6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/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t="0.75" customHeight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352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48.75" hidden="1">
      <c r="A124" s="15" t="s">
        <v>408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6"/>
      <c r="L124" s="14"/>
      <c r="M124" s="14"/>
      <c r="N124" s="1"/>
      <c r="O124" s="1"/>
      <c r="P124" s="1"/>
      <c r="Q124" s="1"/>
    </row>
    <row r="125" spans="1:17" hidden="1">
      <c r="A125" s="119" t="s">
        <v>28</v>
      </c>
      <c r="B125" s="120"/>
      <c r="C125" s="121"/>
      <c r="D125" s="122">
        <f>SUM(D118:D123)</f>
        <v>0</v>
      </c>
      <c r="E125" s="122"/>
      <c r="F125" s="122"/>
      <c r="G125" s="122">
        <f>SUM(G118:G123)</f>
        <v>0</v>
      </c>
      <c r="H125" s="122"/>
      <c r="I125" s="122"/>
      <c r="J125" s="122">
        <f>SUM(J118:J123)</f>
        <v>0</v>
      </c>
      <c r="K125" s="122"/>
      <c r="L125" s="122"/>
      <c r="M125" s="122">
        <f>SUM(M118:M123)</f>
        <v>0</v>
      </c>
      <c r="N125" s="83"/>
      <c r="O125" s="1"/>
      <c r="P125" s="1"/>
      <c r="Q125" s="1"/>
    </row>
    <row r="126" spans="1:17" hidden="1">
      <c r="A126" s="149" t="s">
        <v>42</v>
      </c>
      <c r="B126" s="150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53" t="s">
        <v>28</v>
      </c>
      <c r="B130" s="148"/>
      <c r="C130" s="154"/>
      <c r="D130" s="155">
        <f>SUM(D127:D129)</f>
        <v>0</v>
      </c>
      <c r="E130" s="155"/>
      <c r="F130" s="155"/>
      <c r="G130" s="155">
        <f>SUM(G127:G129)</f>
        <v>0</v>
      </c>
      <c r="H130" s="155"/>
      <c r="I130" s="155"/>
      <c r="J130" s="155">
        <f>SUM(J127:J129)</f>
        <v>0</v>
      </c>
      <c r="K130" s="155"/>
      <c r="L130" s="155"/>
      <c r="M130" s="155">
        <f>SUM(M127:M129)</f>
        <v>0</v>
      </c>
      <c r="N130" s="83"/>
      <c r="O130" s="1"/>
      <c r="P130" s="1"/>
      <c r="Q130" s="1"/>
    </row>
    <row r="131" spans="1:17">
      <c r="A131" s="127" t="s">
        <v>43</v>
      </c>
      <c r="B131" s="128"/>
      <c r="C131" s="129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>
      <c r="A140" s="15" t="s">
        <v>404</v>
      </c>
      <c r="B140" s="12"/>
      <c r="C140" s="13"/>
      <c r="D140" s="14"/>
      <c r="E140" s="14"/>
      <c r="F140" s="108">
        <v>8</v>
      </c>
      <c r="G140" s="108">
        <v>25000</v>
      </c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5"/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>
      <c r="A142" s="127" t="s">
        <v>28</v>
      </c>
      <c r="B142" s="131"/>
      <c r="C142" s="132"/>
      <c r="D142" s="133">
        <f>SUM(D132:D139)</f>
        <v>0</v>
      </c>
      <c r="E142" s="133"/>
      <c r="F142" s="133"/>
      <c r="G142" s="133">
        <f>SUM(G132:G141)</f>
        <v>25000</v>
      </c>
      <c r="H142" s="133"/>
      <c r="I142" s="133"/>
      <c r="J142" s="133">
        <f>SUM(J132:J139)</f>
        <v>0</v>
      </c>
      <c r="K142" s="133"/>
      <c r="L142" s="133"/>
      <c r="M142" s="133">
        <f>SUM(M132:M139)</f>
        <v>0</v>
      </c>
      <c r="N142" s="83"/>
      <c r="O142" s="1"/>
      <c r="P142" s="1"/>
      <c r="Q142" s="1"/>
    </row>
    <row r="143" spans="1:17" ht="24.75">
      <c r="A143" s="62" t="s">
        <v>48</v>
      </c>
      <c r="B143" s="63"/>
      <c r="C143" s="64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1"/>
      <c r="O143" s="1"/>
      <c r="P143" s="1"/>
      <c r="Q143" s="1"/>
    </row>
    <row r="144" spans="1:17" ht="24.75">
      <c r="A144" s="15" t="s">
        <v>49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08"/>
      <c r="L144" s="108">
        <v>1</v>
      </c>
      <c r="M144" s="108">
        <v>6667</v>
      </c>
      <c r="N144" s="1"/>
      <c r="O144" s="1"/>
      <c r="P144" s="1"/>
      <c r="Q144" s="1"/>
    </row>
    <row r="145" spans="1:17" ht="24.75" hidden="1">
      <c r="A145" s="15" t="s">
        <v>50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08"/>
      <c r="L145" s="108"/>
      <c r="M145" s="108"/>
      <c r="N145" s="1"/>
      <c r="O145" s="1"/>
      <c r="P145" s="1"/>
      <c r="Q145" s="1"/>
    </row>
    <row r="146" spans="1:17" ht="24.75" hidden="1">
      <c r="A146" s="15" t="s">
        <v>51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08"/>
      <c r="L146" s="108"/>
      <c r="M146" s="108"/>
      <c r="N146" s="1"/>
      <c r="O146" s="1"/>
      <c r="P146" s="1"/>
      <c r="Q146" s="1"/>
    </row>
    <row r="147" spans="1:17" ht="24.75" hidden="1">
      <c r="A147" s="15" t="s">
        <v>52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08"/>
      <c r="L147" s="108"/>
      <c r="M147" s="108"/>
      <c r="N147" s="1"/>
      <c r="O147" s="1"/>
      <c r="P147" s="1"/>
      <c r="Q147" s="1"/>
    </row>
    <row r="148" spans="1:17" ht="72.75">
      <c r="A148" s="15" t="s">
        <v>357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4" t="s">
        <v>356</v>
      </c>
      <c r="L148" s="108">
        <v>100</v>
      </c>
      <c r="M148" s="108">
        <v>15400</v>
      </c>
      <c r="N148" s="1"/>
      <c r="O148" s="1"/>
      <c r="P148" s="1"/>
      <c r="Q148" s="1"/>
    </row>
    <row r="149" spans="1:17" ht="48.75" hidden="1">
      <c r="A149" s="15" t="s">
        <v>80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08"/>
      <c r="L149" s="108"/>
      <c r="M149" s="108"/>
      <c r="N149" s="1"/>
      <c r="O149" s="1"/>
      <c r="P149" s="1"/>
      <c r="Q149" s="1"/>
    </row>
    <row r="150" spans="1:17" ht="108.75">
      <c r="A150" s="15" t="s">
        <v>81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08" t="s">
        <v>201</v>
      </c>
      <c r="L150" s="108">
        <v>16</v>
      </c>
      <c r="M150" s="108">
        <v>7360</v>
      </c>
      <c r="N150" s="1"/>
      <c r="O150" s="1"/>
      <c r="P150" s="1"/>
      <c r="Q150" s="1"/>
    </row>
    <row r="151" spans="1:17" ht="48.75">
      <c r="A151" s="15" t="s">
        <v>82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08" t="s">
        <v>191</v>
      </c>
      <c r="L151" s="108">
        <v>2</v>
      </c>
      <c r="M151" s="108">
        <v>2230</v>
      </c>
      <c r="N151" s="1"/>
      <c r="O151" s="1"/>
      <c r="P151" s="1"/>
      <c r="Q151" s="1"/>
    </row>
    <row r="152" spans="1:17">
      <c r="A152" s="17" t="s">
        <v>28</v>
      </c>
      <c r="B152" s="63"/>
      <c r="C152" s="64"/>
      <c r="D152" s="80">
        <f>SUM(D144:D151)</f>
        <v>0</v>
      </c>
      <c r="E152" s="65"/>
      <c r="F152" s="65"/>
      <c r="G152" s="80"/>
      <c r="H152" s="65"/>
      <c r="I152" s="65"/>
      <c r="J152" s="80">
        <f>SUM(J144:J151)</f>
        <v>0</v>
      </c>
      <c r="K152" s="65"/>
      <c r="L152" s="65"/>
      <c r="M152" s="80">
        <f>SUM(M144:M151)</f>
        <v>31657</v>
      </c>
      <c r="N152" s="83"/>
      <c r="O152" s="1"/>
      <c r="P152" s="1"/>
      <c r="Q152" s="1"/>
    </row>
    <row r="153" spans="1:17" ht="24.75" customHeight="1">
      <c r="A153" s="66" t="s">
        <v>58</v>
      </c>
      <c r="B153" s="287" t="s">
        <v>84</v>
      </c>
      <c r="C153" s="288"/>
      <c r="D153" s="289"/>
      <c r="E153" s="281" t="s">
        <v>85</v>
      </c>
      <c r="F153" s="282"/>
      <c r="G153" s="283"/>
      <c r="H153" s="281" t="s">
        <v>86</v>
      </c>
      <c r="I153" s="282"/>
      <c r="J153" s="283"/>
      <c r="K153" s="281" t="s">
        <v>87</v>
      </c>
      <c r="L153" s="282"/>
      <c r="M153" s="283"/>
      <c r="N153" s="1"/>
      <c r="O153" s="1"/>
      <c r="P153" s="1"/>
      <c r="Q153" s="1"/>
    </row>
    <row r="154" spans="1:17" ht="24.75">
      <c r="A154" s="67" t="s">
        <v>59</v>
      </c>
      <c r="B154" s="284">
        <f>D152+D142+D130+D125+D116+D112+D105+D92+D68+D43</f>
        <v>2350</v>
      </c>
      <c r="C154" s="285"/>
      <c r="D154" s="286"/>
      <c r="E154" s="284">
        <f>G152+G142+G130+G125+G116+G112+G105+G92+G68+G43</f>
        <v>25000</v>
      </c>
      <c r="F154" s="285"/>
      <c r="G154" s="286"/>
      <c r="H154" s="284">
        <f>J152+J142+J130+J125+J116+J112+J105+J92+J68+J43</f>
        <v>0</v>
      </c>
      <c r="I154" s="285"/>
      <c r="J154" s="286"/>
      <c r="K154" s="284">
        <f>M152+M142+M130+M125+M116+M112+M105+M92+M68+M43</f>
        <v>31657</v>
      </c>
      <c r="L154" s="285"/>
      <c r="M154" s="286"/>
      <c r="N154" s="83"/>
      <c r="O154" s="1"/>
      <c r="P154" s="1"/>
      <c r="Q154" s="1"/>
    </row>
    <row r="155" spans="1:17" ht="15.75" thickBot="1">
      <c r="A155" s="41" t="s">
        <v>60</v>
      </c>
      <c r="B155" s="278"/>
      <c r="C155" s="279"/>
      <c r="D155" s="279"/>
      <c r="E155" s="279"/>
      <c r="F155" s="279"/>
      <c r="G155" s="279"/>
      <c r="H155" s="279"/>
      <c r="I155" s="279"/>
      <c r="J155" s="279"/>
      <c r="K155" s="280"/>
      <c r="L155" s="76"/>
      <c r="M155" s="85">
        <f>K154+H154+E154+B154</f>
        <v>59007</v>
      </c>
      <c r="N155" s="83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 t="s">
        <v>407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</sheetData>
  <autoFilter ref="A16:O157">
    <filterColumn colId="0"/>
    <filterColumn colId="13"/>
  </autoFilter>
  <mergeCells count="30">
    <mergeCell ref="B154:D154"/>
    <mergeCell ref="E154:G154"/>
    <mergeCell ref="H154:J154"/>
    <mergeCell ref="K154:M154"/>
    <mergeCell ref="B155:K155"/>
    <mergeCell ref="B153:D153"/>
    <mergeCell ref="E153:G153"/>
    <mergeCell ref="H153:J153"/>
    <mergeCell ref="K153:M153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  <mergeCell ref="K3:M3"/>
    <mergeCell ref="J4:M4"/>
    <mergeCell ref="J5:M5"/>
  </mergeCells>
  <pageMargins left="0.59055118110236227" right="0.15748031496062992" top="0.15748031496062992" bottom="0.15748031496062992" header="0.15748031496062992" footer="0.31496062992125984"/>
  <pageSetup paperSize="9" scale="95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Q168"/>
  <sheetViews>
    <sheetView topLeftCell="A10" workbookViewId="0">
      <selection activeCell="A21" sqref="A21:XFD21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160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307</v>
      </c>
      <c r="B5" s="277"/>
      <c r="C5" s="277"/>
      <c r="D5" s="277"/>
      <c r="E5" s="277"/>
      <c r="F5" s="277"/>
      <c r="G5" s="90">
        <v>1525.1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2015.7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236</v>
      </c>
      <c r="B7" s="277"/>
      <c r="C7" s="277"/>
      <c r="D7" s="277"/>
      <c r="E7" s="277"/>
      <c r="F7" s="277"/>
      <c r="G7" s="90" t="s">
        <v>256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306</v>
      </c>
      <c r="B8" s="277"/>
      <c r="C8" s="277"/>
      <c r="D8" s="277"/>
      <c r="E8" s="277"/>
      <c r="F8" s="277"/>
      <c r="G8" s="90">
        <v>1957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-231752.02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111266.63999999998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41790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-162275.38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>
      <c r="A22" s="15" t="s">
        <v>7</v>
      </c>
      <c r="B22" s="12"/>
      <c r="C22" s="13"/>
      <c r="D22" s="14"/>
      <c r="E22" s="14" t="s">
        <v>176</v>
      </c>
      <c r="F22" s="14">
        <v>2</v>
      </c>
      <c r="G22" s="14">
        <v>2840</v>
      </c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 t="s">
        <v>176</v>
      </c>
      <c r="F23" s="14">
        <v>3</v>
      </c>
      <c r="G23" s="14">
        <v>3450</v>
      </c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 t="s">
        <v>176</v>
      </c>
      <c r="F26" s="14">
        <v>12</v>
      </c>
      <c r="G26" s="14">
        <v>8820</v>
      </c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71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/>
      <c r="C28" s="13"/>
      <c r="D28" s="14"/>
      <c r="E28" s="14" t="s">
        <v>176</v>
      </c>
      <c r="F28" s="14">
        <v>14</v>
      </c>
      <c r="G28" s="14">
        <v>8400</v>
      </c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563</v>
      </c>
      <c r="C29" s="13">
        <v>0.5</v>
      </c>
      <c r="D29" s="14">
        <f>522*C29</f>
        <v>261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 t="s">
        <v>176</v>
      </c>
      <c r="F36" s="14">
        <v>9</v>
      </c>
      <c r="G36" s="14">
        <v>2997</v>
      </c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 t="s">
        <v>176</v>
      </c>
      <c r="F37" s="14">
        <v>9</v>
      </c>
      <c r="G37" s="14">
        <v>2322</v>
      </c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27</v>
      </c>
      <c r="B44" s="12" t="s">
        <v>563</v>
      </c>
      <c r="C44" s="13">
        <v>5</v>
      </c>
      <c r="D44" s="14">
        <v>275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536</v>
      </c>
      <c r="E45" s="20"/>
      <c r="F45" s="20"/>
      <c r="G45" s="20">
        <f>SUM(G20:G44)</f>
        <v>28829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 hidden="1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 hidden="1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 hidden="1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 hidden="1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t="24.75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24.75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36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72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84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t="24.75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 hidden="1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48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60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352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 hidden="1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t="24.75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72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96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>
      <c r="A146" s="15" t="s">
        <v>52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 t="s">
        <v>201</v>
      </c>
      <c r="L146" s="14">
        <v>3</v>
      </c>
      <c r="M146" s="14">
        <v>1380</v>
      </c>
      <c r="N146" s="1"/>
      <c r="O146" s="1"/>
      <c r="P146" s="1"/>
      <c r="Q146" s="1"/>
    </row>
    <row r="147" spans="1:17" ht="72.75">
      <c r="A147" s="15" t="s">
        <v>79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 t="s">
        <v>201</v>
      </c>
      <c r="L147" s="14">
        <v>50</v>
      </c>
      <c r="M147" s="14">
        <v>7700</v>
      </c>
      <c r="N147" s="1"/>
      <c r="O147" s="1"/>
      <c r="P147" s="1"/>
      <c r="Q147" s="1"/>
    </row>
    <row r="148" spans="1:17" ht="48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108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>
      <c r="A150" s="15" t="s">
        <v>82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 t="s">
        <v>191</v>
      </c>
      <c r="L150" s="14">
        <v>3</v>
      </c>
      <c r="M150" s="14">
        <v>3345</v>
      </c>
      <c r="N150" s="1"/>
      <c r="O150" s="1"/>
      <c r="P150" s="1"/>
      <c r="Q150" s="1"/>
    </row>
    <row r="151" spans="1:17">
      <c r="A151" s="17" t="s">
        <v>28</v>
      </c>
      <c r="B151" s="63"/>
      <c r="C151" s="64"/>
      <c r="D151" s="80">
        <f>SUM(D143:D150)</f>
        <v>0</v>
      </c>
      <c r="E151" s="65"/>
      <c r="F151" s="65"/>
      <c r="G151" s="80">
        <f>SUM(G143:G150)</f>
        <v>0</v>
      </c>
      <c r="H151" s="65"/>
      <c r="I151" s="65"/>
      <c r="J151" s="80">
        <f>SUM(J143:J150)</f>
        <v>0</v>
      </c>
      <c r="K151" s="65"/>
      <c r="L151" s="65"/>
      <c r="M151" s="80">
        <f>SUM(M143:M150)</f>
        <v>12425</v>
      </c>
      <c r="N151" s="83" t="s">
        <v>207</v>
      </c>
      <c r="O151" s="1"/>
      <c r="P151" s="1"/>
      <c r="Q151" s="1"/>
    </row>
    <row r="152" spans="1:17" ht="24.75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 ht="24.75">
      <c r="A153" s="67" t="s">
        <v>59</v>
      </c>
      <c r="B153" s="284">
        <f>D151+D141+D131+D126+D118+D114+D107+D94+D70+D45</f>
        <v>536</v>
      </c>
      <c r="C153" s="285"/>
      <c r="D153" s="286"/>
      <c r="E153" s="284">
        <f>G151+G141+G131+G126+G118+G114+G107+G94+G70+G45</f>
        <v>28829</v>
      </c>
      <c r="F153" s="285"/>
      <c r="G153" s="286"/>
      <c r="H153" s="284">
        <f>J151+J141+J131+J126+J118+J114+J107+J94+J70+J45</f>
        <v>0</v>
      </c>
      <c r="I153" s="285"/>
      <c r="J153" s="286"/>
      <c r="K153" s="284">
        <f>M151+M141+M131+M126+M118+M114+M107+M94+M70+M45</f>
        <v>12425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41790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6">
    <filterColumn colId="0"/>
    <filterColumn colId="13"/>
  </autoFilter>
  <mergeCells count="27">
    <mergeCell ref="B153:D153"/>
    <mergeCell ref="E153:G153"/>
    <mergeCell ref="H153:J153"/>
    <mergeCell ref="K153:M153"/>
    <mergeCell ref="B154:K154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Q167"/>
  <sheetViews>
    <sheetView workbookViewId="0">
      <selection activeCell="G9" sqref="G9:G1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161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320</v>
      </c>
      <c r="B5" s="277"/>
      <c r="C5" s="277"/>
      <c r="D5" s="277"/>
      <c r="E5" s="277"/>
      <c r="F5" s="277"/>
      <c r="G5" s="90">
        <v>924.8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491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308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109930.68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(1227.2+211.1)*G10*H10</f>
        <v>79394.159999999989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M153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189324.83999999997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338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41"/>
      <c r="B16" s="141"/>
      <c r="C16" s="141"/>
      <c r="D16" s="141"/>
      <c r="E16" s="141"/>
      <c r="F16" s="141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 hidden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 hidden="1">
      <c r="A18" s="271" t="s">
        <v>1</v>
      </c>
      <c r="B18" s="273" t="s">
        <v>54</v>
      </c>
      <c r="C18" s="274"/>
      <c r="D18" s="275"/>
      <c r="E18" s="276" t="s">
        <v>55</v>
      </c>
      <c r="F18" s="274"/>
      <c r="G18" s="275"/>
      <c r="H18" s="276" t="s">
        <v>56</v>
      </c>
      <c r="I18" s="274"/>
      <c r="J18" s="275"/>
      <c r="K18" s="276" t="s">
        <v>57</v>
      </c>
      <c r="L18" s="274"/>
      <c r="M18" s="275"/>
      <c r="N18" s="1"/>
      <c r="O18" s="1"/>
      <c r="P18" s="1"/>
      <c r="Q18" s="1"/>
    </row>
    <row r="19" spans="1:17" ht="24.75" hidden="1">
      <c r="A19" s="272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207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207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207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90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207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47" t="s">
        <v>28</v>
      </c>
      <c r="B113" s="113"/>
      <c r="C113" s="114"/>
      <c r="D113" s="79">
        <f>SUM(D108:D112)</f>
        <v>0</v>
      </c>
      <c r="E113" s="79"/>
      <c r="F113" s="79"/>
      <c r="G113" s="79">
        <f>SUM(G108:G112)</f>
        <v>0</v>
      </c>
      <c r="H113" s="79"/>
      <c r="I113" s="79"/>
      <c r="J113" s="79">
        <f>SUM(J108:J112)</f>
        <v>0</v>
      </c>
      <c r="K113" s="79"/>
      <c r="L113" s="79"/>
      <c r="M113" s="79">
        <f>SUM(M108:M112)</f>
        <v>0</v>
      </c>
      <c r="N113" s="83" t="s">
        <v>207</v>
      </c>
      <c r="O113" s="1"/>
      <c r="P113" s="1"/>
      <c r="Q113" s="1"/>
    </row>
    <row r="114" spans="1:17" hidden="1">
      <c r="A114" s="123" t="s">
        <v>77</v>
      </c>
      <c r="B114" s="124"/>
      <c r="C114" s="125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123" t="s">
        <v>28</v>
      </c>
      <c r="B117" s="124"/>
      <c r="C117" s="125"/>
      <c r="D117" s="126">
        <f>SUM(D115:D116)</f>
        <v>0</v>
      </c>
      <c r="E117" s="126"/>
      <c r="F117" s="126"/>
      <c r="G117" s="126">
        <f>SUM(G115:G116)</f>
        <v>0</v>
      </c>
      <c r="H117" s="126"/>
      <c r="I117" s="126"/>
      <c r="J117" s="126">
        <f>SUM(J115:J116)</f>
        <v>0</v>
      </c>
      <c r="K117" s="126"/>
      <c r="L117" s="126"/>
      <c r="M117" s="126">
        <f>SUM(M115:M116)</f>
        <v>0</v>
      </c>
      <c r="N117" s="83" t="s">
        <v>207</v>
      </c>
      <c r="O117" s="1"/>
      <c r="P117" s="1"/>
      <c r="Q117" s="1"/>
    </row>
    <row r="118" spans="1:17" hidden="1">
      <c r="A118" s="115" t="s">
        <v>41</v>
      </c>
      <c r="B118" s="116"/>
      <c r="C118" s="117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19" t="s">
        <v>28</v>
      </c>
      <c r="B125" s="120"/>
      <c r="C125" s="121"/>
      <c r="D125" s="122">
        <f>SUM(D119:D124)</f>
        <v>0</v>
      </c>
      <c r="E125" s="122"/>
      <c r="F125" s="122"/>
      <c r="G125" s="122">
        <f>SUM(G119:G124)</f>
        <v>0</v>
      </c>
      <c r="H125" s="122"/>
      <c r="I125" s="122"/>
      <c r="J125" s="122">
        <f>SUM(J119:J124)</f>
        <v>0</v>
      </c>
      <c r="K125" s="122"/>
      <c r="L125" s="122"/>
      <c r="M125" s="122">
        <f>SUM(M119:M124)</f>
        <v>0</v>
      </c>
      <c r="N125" s="83" t="s">
        <v>207</v>
      </c>
      <c r="O125" s="1"/>
      <c r="P125" s="1"/>
      <c r="Q125" s="1"/>
    </row>
    <row r="126" spans="1:17" hidden="1">
      <c r="A126" s="149" t="s">
        <v>42</v>
      </c>
      <c r="B126" s="150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53" t="s">
        <v>28</v>
      </c>
      <c r="B130" s="148"/>
      <c r="C130" s="154"/>
      <c r="D130" s="155">
        <f>SUM(D127:D129)</f>
        <v>0</v>
      </c>
      <c r="E130" s="155"/>
      <c r="F130" s="155"/>
      <c r="G130" s="155">
        <f>SUM(G127:G129)</f>
        <v>0</v>
      </c>
      <c r="H130" s="155"/>
      <c r="I130" s="155"/>
      <c r="J130" s="155">
        <f>SUM(J127:J129)</f>
        <v>0</v>
      </c>
      <c r="K130" s="155"/>
      <c r="L130" s="155"/>
      <c r="M130" s="155">
        <f>SUM(M127:M129)</f>
        <v>0</v>
      </c>
      <c r="N130" s="83" t="s">
        <v>207</v>
      </c>
      <c r="O130" s="1"/>
      <c r="P130" s="1"/>
      <c r="Q130" s="1"/>
    </row>
    <row r="131" spans="1:17" hidden="1">
      <c r="A131" s="127" t="s">
        <v>43</v>
      </c>
      <c r="B131" s="128"/>
      <c r="C131" s="129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27" t="s">
        <v>28</v>
      </c>
      <c r="B140" s="131"/>
      <c r="C140" s="132"/>
      <c r="D140" s="133">
        <f>SUM(D132:D139)</f>
        <v>0</v>
      </c>
      <c r="E140" s="133"/>
      <c r="F140" s="133"/>
      <c r="G140" s="133">
        <f>SUM(G132:G139)</f>
        <v>0</v>
      </c>
      <c r="H140" s="133"/>
      <c r="I140" s="133"/>
      <c r="J140" s="133">
        <f>SUM(J132:J139)</f>
        <v>0</v>
      </c>
      <c r="K140" s="133"/>
      <c r="L140" s="133"/>
      <c r="M140" s="133">
        <f>SUM(M132:M139)</f>
        <v>0</v>
      </c>
      <c r="N140" s="83" t="s">
        <v>207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207</v>
      </c>
      <c r="O150" s="1"/>
      <c r="P150" s="1"/>
      <c r="Q150" s="1"/>
    </row>
    <row r="151" spans="1:17" ht="24.75" hidden="1" customHeight="1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  <c r="N151" s="1"/>
      <c r="O151" s="1"/>
      <c r="P151" s="1"/>
      <c r="Q151" s="1"/>
    </row>
    <row r="152" spans="1:17" ht="24.75" hidden="1">
      <c r="A152" s="67" t="s">
        <v>59</v>
      </c>
      <c r="B152" s="284">
        <f>D150+D140+D130+D125+D117+D113+D106+D93+D69+D44</f>
        <v>0</v>
      </c>
      <c r="C152" s="285"/>
      <c r="D152" s="286"/>
      <c r="E152" s="284">
        <f>G150+G140+G130+G125+G117+G113+G106+G93+G69+G44</f>
        <v>0</v>
      </c>
      <c r="F152" s="285"/>
      <c r="G152" s="286"/>
      <c r="H152" s="284">
        <f>J150+J140+J130+J125+J117+J113+J106+J93+J69+J44</f>
        <v>0</v>
      </c>
      <c r="I152" s="285"/>
      <c r="J152" s="286"/>
      <c r="K152" s="284">
        <f>M150+M140+M130+M125+M117+M113+M106+M93+M69+M44</f>
        <v>0</v>
      </c>
      <c r="L152" s="285"/>
      <c r="M152" s="286"/>
      <c r="N152" s="83" t="s">
        <v>207</v>
      </c>
      <c r="O152" s="1"/>
      <c r="P152" s="1"/>
      <c r="Q152" s="1"/>
    </row>
    <row r="153" spans="1:17" ht="15.75" hidden="1" thickBot="1">
      <c r="A153" s="41" t="s">
        <v>60</v>
      </c>
      <c r="B153" s="278"/>
      <c r="C153" s="279"/>
      <c r="D153" s="279"/>
      <c r="E153" s="279"/>
      <c r="F153" s="279"/>
      <c r="G153" s="279"/>
      <c r="H153" s="279"/>
      <c r="I153" s="279"/>
      <c r="J153" s="279"/>
      <c r="K153" s="280"/>
      <c r="L153" s="76"/>
      <c r="M153" s="85">
        <f>K152+H152+E152+B152</f>
        <v>0</v>
      </c>
      <c r="N153" s="83" t="s">
        <v>207</v>
      </c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/>
  <mergeCells count="28">
    <mergeCell ref="B152:D152"/>
    <mergeCell ref="E152:G152"/>
    <mergeCell ref="H152:J152"/>
    <mergeCell ref="K152:M152"/>
    <mergeCell ref="B153:K15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Q168"/>
  <sheetViews>
    <sheetView topLeftCell="A14" workbookViewId="0">
      <selection activeCell="E147" sqref="E147"/>
    </sheetView>
  </sheetViews>
  <sheetFormatPr defaultRowHeight="15"/>
  <cols>
    <col min="1" max="1" width="24.710937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162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1608.4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492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286</v>
      </c>
      <c r="B7" s="277"/>
      <c r="C7" s="277"/>
      <c r="D7" s="277"/>
      <c r="E7" s="277"/>
      <c r="F7" s="277"/>
      <c r="G7" s="90" t="s">
        <v>309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2">
        <v>37447.9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(1975.4+65.8)*G10*H10</f>
        <v>112674.23999999999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77421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72701.139999999985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 t="s">
        <v>179</v>
      </c>
      <c r="F25" s="14">
        <v>20</v>
      </c>
      <c r="G25" s="14">
        <v>19800</v>
      </c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 t="s">
        <v>178</v>
      </c>
      <c r="C26" s="13">
        <v>1</v>
      </c>
      <c r="D26" s="14">
        <v>760</v>
      </c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/>
      <c r="C27" s="13"/>
      <c r="D27" s="14"/>
      <c r="E27" s="14" t="s">
        <v>179</v>
      </c>
      <c r="F27" s="14">
        <v>34</v>
      </c>
      <c r="G27" s="14">
        <v>23222</v>
      </c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/>
      <c r="C28" s="13"/>
      <c r="D28" s="14"/>
      <c r="E28" s="14" t="s">
        <v>179</v>
      </c>
      <c r="F28" s="14">
        <v>15</v>
      </c>
      <c r="G28" s="14">
        <v>9000</v>
      </c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178</v>
      </c>
      <c r="C36" s="13">
        <v>1</v>
      </c>
      <c r="D36" s="14">
        <v>330</v>
      </c>
      <c r="E36" s="14" t="s">
        <v>179</v>
      </c>
      <c r="F36" s="14">
        <v>9</v>
      </c>
      <c r="G36" s="14">
        <v>2997</v>
      </c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 t="s">
        <v>179</v>
      </c>
      <c r="F37" s="14">
        <v>9</v>
      </c>
      <c r="G37" s="14">
        <v>2322</v>
      </c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6" t="s">
        <v>504</v>
      </c>
      <c r="B44" s="12" t="s">
        <v>178</v>
      </c>
      <c r="C44" s="13">
        <v>1</v>
      </c>
      <c r="D44" s="14">
        <v>585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1675</v>
      </c>
      <c r="E45" s="20"/>
      <c r="F45" s="20"/>
      <c r="G45" s="20">
        <f>SUM(G20:G44)</f>
        <v>57341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 hidden="1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 hidden="1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 hidden="1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 hidden="1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24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36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48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 hidden="1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36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24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68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71"/>
      <c r="C128" s="13"/>
      <c r="D128" s="42"/>
      <c r="E128" s="6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 hidden="1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24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36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48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48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60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18" customHeight="1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17.25" customHeight="1">
      <c r="A146" s="15" t="s">
        <v>52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 t="s">
        <v>201</v>
      </c>
      <c r="L146" s="14">
        <v>16</v>
      </c>
      <c r="M146" s="14">
        <v>7360</v>
      </c>
      <c r="N146" s="1"/>
      <c r="O146" s="1"/>
      <c r="P146" s="1"/>
      <c r="Q146" s="1"/>
    </row>
    <row r="147" spans="1:17" ht="36" customHeight="1">
      <c r="A147" s="15" t="s">
        <v>353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 t="s">
        <v>201</v>
      </c>
      <c r="L147" s="14">
        <v>50</v>
      </c>
      <c r="M147" s="14">
        <v>7700</v>
      </c>
      <c r="N147" s="1"/>
      <c r="O147" s="1"/>
      <c r="P147" s="1"/>
      <c r="Q147" s="1"/>
    </row>
    <row r="148" spans="1:17" ht="24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72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35.25" customHeight="1">
      <c r="A150" s="15" t="s">
        <v>82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 t="s">
        <v>191</v>
      </c>
      <c r="L150" s="14">
        <v>3</v>
      </c>
      <c r="M150" s="14">
        <v>3345</v>
      </c>
      <c r="N150" s="1"/>
      <c r="O150" s="1"/>
      <c r="P150" s="1"/>
      <c r="Q150" s="1"/>
    </row>
    <row r="151" spans="1:17">
      <c r="A151" s="17" t="s">
        <v>28</v>
      </c>
      <c r="B151" s="63"/>
      <c r="C151" s="64"/>
      <c r="D151" s="80">
        <f>SUM(D143:D150)</f>
        <v>0</v>
      </c>
      <c r="E151" s="65"/>
      <c r="F151" s="65"/>
      <c r="G151" s="80">
        <f>SUM(G143:G150)</f>
        <v>0</v>
      </c>
      <c r="H151" s="65"/>
      <c r="I151" s="65"/>
      <c r="J151" s="80">
        <f>SUM(J143:J150)</f>
        <v>0</v>
      </c>
      <c r="K151" s="65"/>
      <c r="L151" s="65"/>
      <c r="M151" s="80">
        <f>SUM(M143:M150)</f>
        <v>18405</v>
      </c>
      <c r="N151" s="83" t="s">
        <v>207</v>
      </c>
      <c r="O151" s="1"/>
      <c r="P151" s="1"/>
      <c r="Q151" s="1"/>
    </row>
    <row r="152" spans="1:17" ht="24.75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>
      <c r="A153" s="67" t="s">
        <v>59</v>
      </c>
      <c r="B153" s="284">
        <f>D151+D141+D131+D126+D118+D114+D107+D94+D70+D45</f>
        <v>1675</v>
      </c>
      <c r="C153" s="285"/>
      <c r="D153" s="286"/>
      <c r="E153" s="284">
        <f>G151+G141+G131+G126+G118+G114+G107+G94+G70+G45</f>
        <v>57341</v>
      </c>
      <c r="F153" s="285"/>
      <c r="G153" s="286"/>
      <c r="H153" s="284">
        <f>J151+J141+J131+J126+J118+J114+J107+J94+J70+J45</f>
        <v>0</v>
      </c>
      <c r="I153" s="285"/>
      <c r="J153" s="286"/>
      <c r="K153" s="284">
        <f>M151+M141+M131+M126+M118+M114+M107+M94+M70+M45</f>
        <v>18405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77421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62">
    <filterColumn colId="0"/>
    <filterColumn colId="13"/>
  </autoFilter>
  <mergeCells count="27">
    <mergeCell ref="B153:D153"/>
    <mergeCell ref="E153:G153"/>
    <mergeCell ref="H153:J153"/>
    <mergeCell ref="K153:M153"/>
    <mergeCell ref="B154:K154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" header="0.31496062992125984" footer="0"/>
  <pageSetup paperSize="9" scale="85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Q166"/>
  <sheetViews>
    <sheetView topLeftCell="A8" workbookViewId="0">
      <selection activeCell="I163" sqref="I163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163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799.7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1215.5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310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311</v>
      </c>
      <c r="B8" s="277"/>
      <c r="C8" s="277"/>
      <c r="D8" s="277"/>
      <c r="E8" s="277"/>
      <c r="F8" s="277"/>
      <c r="G8" s="90">
        <v>1999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9575.93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67095.599999999991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1534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75137.53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>
      <c r="A62" s="15" t="s">
        <v>22</v>
      </c>
      <c r="B62" s="12" t="s">
        <v>564</v>
      </c>
      <c r="C62" s="13">
        <v>2</v>
      </c>
      <c r="D62" s="14">
        <v>1534</v>
      </c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1534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hidden="1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1534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0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1534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Q167"/>
  <sheetViews>
    <sheetView workbookViewId="0">
      <selection activeCell="G9" sqref="G9:G14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164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312</v>
      </c>
      <c r="B5" s="277"/>
      <c r="C5" s="277"/>
      <c r="D5" s="277"/>
      <c r="E5" s="277"/>
      <c r="F5" s="277"/>
      <c r="G5" s="90">
        <v>1205.5999999999999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1474.2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278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1960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-70586.02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81375.839999999997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M153</f>
        <v>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10789.819999999992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338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141"/>
      <c r="B16" s="141"/>
      <c r="C16" s="141"/>
      <c r="D16" s="141"/>
      <c r="E16" s="141"/>
      <c r="F16" s="141"/>
      <c r="G16" s="92"/>
      <c r="H16" s="78"/>
      <c r="I16" s="78"/>
      <c r="J16" s="78"/>
      <c r="K16" s="78"/>
      <c r="L16" s="78"/>
      <c r="M16" s="78"/>
      <c r="N16" s="78"/>
      <c r="O16" s="78"/>
      <c r="P16" s="78"/>
      <c r="Q16" s="78"/>
    </row>
    <row r="17" spans="1:17" hidden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68"/>
      <c r="O17" s="68"/>
      <c r="P17" s="68"/>
      <c r="Q17" s="68"/>
    </row>
    <row r="18" spans="1:17" hidden="1">
      <c r="A18" s="271" t="s">
        <v>1</v>
      </c>
      <c r="B18" s="273" t="s">
        <v>54</v>
      </c>
      <c r="C18" s="274"/>
      <c r="D18" s="275"/>
      <c r="E18" s="276" t="s">
        <v>55</v>
      </c>
      <c r="F18" s="274"/>
      <c r="G18" s="275"/>
      <c r="H18" s="276" t="s">
        <v>56</v>
      </c>
      <c r="I18" s="274"/>
      <c r="J18" s="275"/>
      <c r="K18" s="276" t="s">
        <v>57</v>
      </c>
      <c r="L18" s="274"/>
      <c r="M18" s="275"/>
      <c r="N18" s="1"/>
      <c r="O18" s="1"/>
      <c r="P18" s="1"/>
      <c r="Q18" s="1"/>
    </row>
    <row r="19" spans="1:17" ht="24.75" hidden="1">
      <c r="A19" s="272"/>
      <c r="B19" s="3" t="s">
        <v>2</v>
      </c>
      <c r="C19" s="4" t="s">
        <v>3</v>
      </c>
      <c r="D19" s="5" t="s">
        <v>83</v>
      </c>
      <c r="E19" s="6" t="s">
        <v>2</v>
      </c>
      <c r="F19" s="6" t="s">
        <v>3</v>
      </c>
      <c r="G19" s="5" t="s">
        <v>83</v>
      </c>
      <c r="H19" s="4" t="s">
        <v>2</v>
      </c>
      <c r="I19" s="4" t="s">
        <v>3</v>
      </c>
      <c r="J19" s="5" t="s">
        <v>83</v>
      </c>
      <c r="K19" s="4" t="s">
        <v>2</v>
      </c>
      <c r="L19" s="4" t="s">
        <v>3</v>
      </c>
      <c r="M19" s="5" t="s">
        <v>83</v>
      </c>
      <c r="N19" s="1"/>
      <c r="O19" s="1"/>
      <c r="P19" s="1"/>
      <c r="Q19" s="1"/>
    </row>
    <row r="20" spans="1:17" hidden="1">
      <c r="A20" s="7" t="s">
        <v>4</v>
      </c>
      <c r="B20" s="8"/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</row>
    <row r="21" spans="1:17" hidden="1">
      <c r="A21" s="11" t="s">
        <v>5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6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7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5" t="s">
        <v>8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9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6" t="s">
        <v>10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11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12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13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14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5" t="s">
        <v>15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1" t="s">
        <v>16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6" t="s">
        <v>17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18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19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20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21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5" t="s">
        <v>22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1" t="s">
        <v>23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24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25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5" t="s">
        <v>26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6" t="s">
        <v>27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7" t="s">
        <v>28</v>
      </c>
      <c r="B44" s="18"/>
      <c r="C44" s="19"/>
      <c r="D44" s="20">
        <f>SUM(D21:D43)</f>
        <v>0</v>
      </c>
      <c r="E44" s="20"/>
      <c r="F44" s="20"/>
      <c r="G44" s="20">
        <f>SUM(G21:G43)</f>
        <v>0</v>
      </c>
      <c r="H44" s="20"/>
      <c r="I44" s="20"/>
      <c r="J44" s="20">
        <f>SUM(J21:J43)</f>
        <v>0</v>
      </c>
      <c r="K44" s="20"/>
      <c r="L44" s="20"/>
      <c r="M44" s="20">
        <f>SUM(M21:M43)</f>
        <v>0</v>
      </c>
      <c r="N44" s="83" t="s">
        <v>207</v>
      </c>
      <c r="O44" s="1"/>
      <c r="P44" s="1"/>
      <c r="Q44" s="1"/>
    </row>
    <row r="45" spans="1:17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1"/>
      <c r="O45" s="1"/>
      <c r="P45" s="1"/>
      <c r="Q45" s="1"/>
    </row>
    <row r="46" spans="1:17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  <c r="N69" s="83" t="s">
        <v>207</v>
      </c>
      <c r="O69" s="1"/>
      <c r="P69" s="1"/>
      <c r="Q69" s="1"/>
    </row>
    <row r="70" spans="1:17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1"/>
      <c r="O70" s="1"/>
      <c r="P70" s="1"/>
      <c r="Q70" s="1"/>
    </row>
    <row r="71" spans="1:17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  <c r="N93" s="83" t="s">
        <v>207</v>
      </c>
      <c r="O93" s="1"/>
      <c r="P93" s="1"/>
      <c r="Q93" s="1"/>
    </row>
    <row r="94" spans="1:17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1"/>
      <c r="O94" s="1"/>
      <c r="P94" s="1"/>
      <c r="Q94" s="1"/>
    </row>
    <row r="95" spans="1:17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4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90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  <c r="N106" s="83" t="s">
        <v>207</v>
      </c>
      <c r="O106" s="1"/>
      <c r="P106" s="1"/>
      <c r="Q106" s="1"/>
    </row>
    <row r="107" spans="1:17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"/>
      <c r="O107" s="1"/>
      <c r="P107" s="1"/>
      <c r="Q107" s="1"/>
    </row>
    <row r="108" spans="1:17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47" t="s">
        <v>28</v>
      </c>
      <c r="B113" s="113"/>
      <c r="C113" s="114"/>
      <c r="D113" s="79">
        <f>SUM(D108:D112)</f>
        <v>0</v>
      </c>
      <c r="E113" s="79"/>
      <c r="F113" s="79"/>
      <c r="G113" s="79">
        <f>SUM(G108:G112)</f>
        <v>0</v>
      </c>
      <c r="H113" s="79"/>
      <c r="I113" s="79"/>
      <c r="J113" s="79">
        <f>SUM(J108:J112)</f>
        <v>0</v>
      </c>
      <c r="K113" s="79"/>
      <c r="L113" s="79"/>
      <c r="M113" s="79">
        <f>SUM(M108:M112)</f>
        <v>0</v>
      </c>
      <c r="N113" s="83" t="s">
        <v>207</v>
      </c>
      <c r="O113" s="1"/>
      <c r="P113" s="1"/>
      <c r="Q113" s="1"/>
    </row>
    <row r="114" spans="1:17" hidden="1">
      <c r="A114" s="123" t="s">
        <v>77</v>
      </c>
      <c r="B114" s="124"/>
      <c r="C114" s="125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"/>
      <c r="O114" s="1"/>
      <c r="P114" s="1"/>
      <c r="Q114" s="1"/>
    </row>
    <row r="115" spans="1:17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1"/>
      <c r="O115" s="1"/>
      <c r="P115" s="1"/>
      <c r="Q115" s="1"/>
    </row>
    <row r="116" spans="1:17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idden="1">
      <c r="A117" s="123" t="s">
        <v>28</v>
      </c>
      <c r="B117" s="124"/>
      <c r="C117" s="125"/>
      <c r="D117" s="126">
        <f>SUM(D115:D116)</f>
        <v>0</v>
      </c>
      <c r="E117" s="126"/>
      <c r="F117" s="126"/>
      <c r="G117" s="126">
        <f>SUM(G115:G116)</f>
        <v>0</v>
      </c>
      <c r="H117" s="126"/>
      <c r="I117" s="126"/>
      <c r="J117" s="126">
        <f>SUM(J115:J116)</f>
        <v>0</v>
      </c>
      <c r="K117" s="126"/>
      <c r="L117" s="126"/>
      <c r="M117" s="126">
        <f>SUM(M115:M116)</f>
        <v>0</v>
      </c>
      <c r="N117" s="83" t="s">
        <v>207</v>
      </c>
      <c r="O117" s="1"/>
      <c r="P117" s="1"/>
      <c r="Q117" s="1"/>
    </row>
    <row r="118" spans="1:17" hidden="1">
      <c r="A118" s="115" t="s">
        <v>41</v>
      </c>
      <c r="B118" s="116"/>
      <c r="C118" s="117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"/>
      <c r="O118" s="1"/>
      <c r="P118" s="1"/>
      <c r="Q118" s="1"/>
    </row>
    <row r="119" spans="1:17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idden="1">
      <c r="A122" s="15" t="s">
        <v>70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19" t="s">
        <v>28</v>
      </c>
      <c r="B125" s="120"/>
      <c r="C125" s="121"/>
      <c r="D125" s="122">
        <f>SUM(D119:D124)</f>
        <v>0</v>
      </c>
      <c r="E125" s="122"/>
      <c r="F125" s="122"/>
      <c r="G125" s="122">
        <f>SUM(G119:G124)</f>
        <v>0</v>
      </c>
      <c r="H125" s="122"/>
      <c r="I125" s="122"/>
      <c r="J125" s="122">
        <f>SUM(J119:J124)</f>
        <v>0</v>
      </c>
      <c r="K125" s="122"/>
      <c r="L125" s="122"/>
      <c r="M125" s="122">
        <f>SUM(M119:M124)</f>
        <v>0</v>
      </c>
      <c r="N125" s="83" t="s">
        <v>207</v>
      </c>
      <c r="O125" s="1"/>
      <c r="P125" s="1"/>
      <c r="Q125" s="1"/>
    </row>
    <row r="126" spans="1:17" hidden="1">
      <c r="A126" s="149" t="s">
        <v>42</v>
      </c>
      <c r="B126" s="150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53" t="s">
        <v>28</v>
      </c>
      <c r="B130" s="148"/>
      <c r="C130" s="154"/>
      <c r="D130" s="155">
        <f>SUM(D127:D129)</f>
        <v>0</v>
      </c>
      <c r="E130" s="155"/>
      <c r="F130" s="155"/>
      <c r="G130" s="155">
        <f>SUM(G127:G129)</f>
        <v>0</v>
      </c>
      <c r="H130" s="155"/>
      <c r="I130" s="155"/>
      <c r="J130" s="155">
        <f>SUM(J127:J129)</f>
        <v>0</v>
      </c>
      <c r="K130" s="155"/>
      <c r="L130" s="155"/>
      <c r="M130" s="155">
        <f>SUM(M127:M129)</f>
        <v>0</v>
      </c>
      <c r="N130" s="83" t="s">
        <v>207</v>
      </c>
      <c r="O130" s="1"/>
      <c r="P130" s="1"/>
      <c r="Q130" s="1"/>
    </row>
    <row r="131" spans="1:17" hidden="1">
      <c r="A131" s="127" t="s">
        <v>43</v>
      </c>
      <c r="B131" s="128"/>
      <c r="C131" s="129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"/>
      <c r="O131" s="1"/>
      <c r="P131" s="1"/>
      <c r="Q131" s="1"/>
    </row>
    <row r="132" spans="1:17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27" t="s">
        <v>28</v>
      </c>
      <c r="B140" s="131"/>
      <c r="C140" s="132"/>
      <c r="D140" s="133">
        <f>SUM(D132:D139)</f>
        <v>0</v>
      </c>
      <c r="E140" s="133"/>
      <c r="F140" s="133"/>
      <c r="G140" s="133">
        <f>SUM(G132:G139)</f>
        <v>0</v>
      </c>
      <c r="H140" s="133"/>
      <c r="I140" s="133"/>
      <c r="J140" s="133">
        <f>SUM(J132:J139)</f>
        <v>0</v>
      </c>
      <c r="K140" s="133"/>
      <c r="L140" s="133"/>
      <c r="M140" s="133">
        <f>SUM(M132:M139)</f>
        <v>0</v>
      </c>
      <c r="N140" s="83" t="s">
        <v>207</v>
      </c>
      <c r="O140" s="1"/>
      <c r="P140" s="1"/>
      <c r="Q140" s="1"/>
    </row>
    <row r="141" spans="1:17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1"/>
      <c r="O141" s="1"/>
      <c r="P141" s="1"/>
      <c r="Q141" s="1"/>
    </row>
    <row r="142" spans="1:17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idden="1">
      <c r="A150" s="17" t="s">
        <v>28</v>
      </c>
      <c r="B150" s="63"/>
      <c r="C150" s="64"/>
      <c r="D150" s="80">
        <f>SUM(D142:D149)</f>
        <v>0</v>
      </c>
      <c r="E150" s="65"/>
      <c r="F150" s="65"/>
      <c r="G150" s="80">
        <f>SUM(G142:G149)</f>
        <v>0</v>
      </c>
      <c r="H150" s="65"/>
      <c r="I150" s="65"/>
      <c r="J150" s="80">
        <f>SUM(J142:J149)</f>
        <v>0</v>
      </c>
      <c r="K150" s="65"/>
      <c r="L150" s="65"/>
      <c r="M150" s="80">
        <f>SUM(M142:M149)</f>
        <v>0</v>
      </c>
      <c r="N150" s="83" t="s">
        <v>207</v>
      </c>
      <c r="O150" s="1"/>
      <c r="P150" s="1"/>
      <c r="Q150" s="1"/>
    </row>
    <row r="151" spans="1:17" ht="24.75" hidden="1" customHeight="1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  <c r="N151" s="1"/>
      <c r="O151" s="1"/>
      <c r="P151" s="1"/>
      <c r="Q151" s="1"/>
    </row>
    <row r="152" spans="1:17" ht="24.75" hidden="1">
      <c r="A152" s="67" t="s">
        <v>59</v>
      </c>
      <c r="B152" s="284">
        <f>D150+D140+D130+D125+D117+D113+D106+D93+D69+D44</f>
        <v>0</v>
      </c>
      <c r="C152" s="285"/>
      <c r="D152" s="286"/>
      <c r="E152" s="284">
        <f>G150+G140+G130+G125+G117+G113+G106+G93+G69+G44</f>
        <v>0</v>
      </c>
      <c r="F152" s="285"/>
      <c r="G152" s="286"/>
      <c r="H152" s="284">
        <f>J150+J140+J130+J125+J117+J113+J106+J93+J69+J44</f>
        <v>0</v>
      </c>
      <c r="I152" s="285"/>
      <c r="J152" s="286"/>
      <c r="K152" s="284">
        <f>M150+M140+M130+M125+M117+M113+M106+M93+M69+M44</f>
        <v>0</v>
      </c>
      <c r="L152" s="285"/>
      <c r="M152" s="286"/>
      <c r="N152" s="83" t="s">
        <v>207</v>
      </c>
      <c r="O152" s="1"/>
      <c r="P152" s="1"/>
      <c r="Q152" s="1"/>
    </row>
    <row r="153" spans="1:17" ht="15.75" hidden="1" thickBot="1">
      <c r="A153" s="41" t="s">
        <v>60</v>
      </c>
      <c r="B153" s="278"/>
      <c r="C153" s="279"/>
      <c r="D153" s="279"/>
      <c r="E153" s="279"/>
      <c r="F153" s="279"/>
      <c r="G153" s="279"/>
      <c r="H153" s="279"/>
      <c r="I153" s="279"/>
      <c r="J153" s="279"/>
      <c r="K153" s="280"/>
      <c r="L153" s="76"/>
      <c r="M153" s="85">
        <f>K152+H152+E152+B152</f>
        <v>0</v>
      </c>
      <c r="N153" s="83" t="s">
        <v>207</v>
      </c>
      <c r="O153" s="1"/>
      <c r="P153" s="1"/>
      <c r="Q153" s="1"/>
    </row>
    <row r="154" spans="1:17" hidden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</sheetData>
  <autoFilter ref="A17:O155">
    <filterColumn colId="0"/>
    <filterColumn colId="13"/>
  </autoFilter>
  <mergeCells count="28">
    <mergeCell ref="B152:D152"/>
    <mergeCell ref="E152:G152"/>
    <mergeCell ref="H152:J152"/>
    <mergeCell ref="K152:M152"/>
    <mergeCell ref="B153:K153"/>
    <mergeCell ref="B151:D151"/>
    <mergeCell ref="E151:G151"/>
    <mergeCell ref="H151:J151"/>
    <mergeCell ref="K151:M151"/>
    <mergeCell ref="A18:A19"/>
    <mergeCell ref="B18:D18"/>
    <mergeCell ref="E18:G18"/>
    <mergeCell ref="H18:J18"/>
    <mergeCell ref="K18:M18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Q174"/>
  <sheetViews>
    <sheetView workbookViewId="0">
      <selection activeCell="H165" sqref="H165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165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314</v>
      </c>
      <c r="B5" s="277"/>
      <c r="C5" s="277"/>
      <c r="D5" s="277"/>
      <c r="E5" s="277"/>
      <c r="F5" s="277"/>
      <c r="G5" s="90">
        <v>1844.2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2303.1999999999998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254</v>
      </c>
      <c r="B7" s="277"/>
      <c r="C7" s="277"/>
      <c r="D7" s="277"/>
      <c r="E7" s="277"/>
      <c r="F7" s="277"/>
      <c r="G7" s="90" t="s">
        <v>313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-59762.91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127136.63999999997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M160</f>
        <v>124364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-56990.270000000033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335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 hidden="1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idden="1">
      <c r="A44" s="16" t="s">
        <v>504</v>
      </c>
      <c r="B44" s="12"/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 ht="24.75" hidden="1">
      <c r="A45" s="11" t="s">
        <v>529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6" t="s">
        <v>504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1" t="s">
        <v>565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6" t="s">
        <v>504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t="24.75">
      <c r="A49" s="11" t="s">
        <v>566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504</v>
      </c>
      <c r="B50" s="12" t="s">
        <v>390</v>
      </c>
      <c r="C50" s="13">
        <v>4</v>
      </c>
      <c r="D50" s="14">
        <v>1499</v>
      </c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>
      <c r="A51" s="17" t="s">
        <v>28</v>
      </c>
      <c r="B51" s="18"/>
      <c r="C51" s="19"/>
      <c r="D51" s="20">
        <f>SUM(D20:D50)</f>
        <v>1499</v>
      </c>
      <c r="E51" s="20"/>
      <c r="F51" s="20"/>
      <c r="G51" s="20">
        <f>SUM(G20:G50)</f>
        <v>0</v>
      </c>
      <c r="H51" s="20"/>
      <c r="I51" s="20"/>
      <c r="J51" s="20">
        <f>SUM(J20:J50)</f>
        <v>0</v>
      </c>
      <c r="K51" s="20"/>
      <c r="L51" s="20"/>
      <c r="M51" s="20">
        <f>SUM(M20:M50)</f>
        <v>0</v>
      </c>
      <c r="N51" s="83" t="s">
        <v>207</v>
      </c>
      <c r="O51" s="1"/>
      <c r="P51" s="1"/>
      <c r="Q51" s="1"/>
    </row>
    <row r="52" spans="1:17">
      <c r="A52" s="21" t="s">
        <v>29</v>
      </c>
      <c r="B52" s="22"/>
      <c r="C52" s="23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1"/>
      <c r="O52" s="1"/>
      <c r="P52" s="1"/>
      <c r="Q52" s="1"/>
    </row>
    <row r="53" spans="1:17">
      <c r="A53" s="11" t="s">
        <v>5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6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7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8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9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6" t="s">
        <v>10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11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>
      <c r="A60" s="15" t="s">
        <v>12</v>
      </c>
      <c r="B60" s="12"/>
      <c r="C60" s="13"/>
      <c r="D60" s="14"/>
      <c r="E60" s="14"/>
      <c r="F60" s="14"/>
      <c r="G60" s="14"/>
      <c r="H60" s="14"/>
      <c r="I60" s="14">
        <v>6</v>
      </c>
      <c r="J60" s="14">
        <v>2970</v>
      </c>
      <c r="K60" s="14"/>
      <c r="L60" s="14"/>
      <c r="M60" s="14"/>
      <c r="N60" s="1"/>
      <c r="O60" s="1"/>
      <c r="P60" s="1"/>
      <c r="Q60" s="1"/>
    </row>
    <row r="61" spans="1:17" hidden="1">
      <c r="A61" s="15" t="s">
        <v>13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14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15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1" t="s">
        <v>16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6" t="s">
        <v>17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18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19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20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5" t="s">
        <v>21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15" t="s">
        <v>22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1" t="s">
        <v>23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24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25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26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6" t="s">
        <v>27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>
      <c r="A76" s="25" t="s">
        <v>28</v>
      </c>
      <c r="B76" s="26"/>
      <c r="C76" s="27"/>
      <c r="D76" s="28">
        <f>SUM(D53:D75)</f>
        <v>0</v>
      </c>
      <c r="E76" s="28"/>
      <c r="F76" s="28"/>
      <c r="G76" s="28">
        <f>SUM(G53:G75)</f>
        <v>0</v>
      </c>
      <c r="H76" s="28"/>
      <c r="I76" s="28"/>
      <c r="J76" s="28">
        <f>SUM(J53:J75)</f>
        <v>2970</v>
      </c>
      <c r="K76" s="28"/>
      <c r="L76" s="28"/>
      <c r="M76" s="28">
        <f>SUM(M53:M75)</f>
        <v>0</v>
      </c>
      <c r="N76" s="83" t="s">
        <v>207</v>
      </c>
      <c r="O76" s="1"/>
      <c r="P76" s="1"/>
      <c r="Q76" s="1"/>
    </row>
    <row r="77" spans="1:17" hidden="1">
      <c r="A77" s="29" t="s">
        <v>30</v>
      </c>
      <c r="B77" s="30"/>
      <c r="C77" s="31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1"/>
      <c r="O77" s="1"/>
      <c r="P77" s="1"/>
      <c r="Q77" s="1"/>
    </row>
    <row r="78" spans="1:17" hidden="1">
      <c r="A78" s="11" t="s">
        <v>5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6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7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8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6" t="s">
        <v>10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11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12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13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14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15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1" t="s">
        <v>16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6" t="s">
        <v>17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18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19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20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5" t="s">
        <v>21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15" t="s">
        <v>22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1" t="s">
        <v>23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5" t="s">
        <v>24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25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26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16" t="s">
        <v>27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33" t="s">
        <v>28</v>
      </c>
      <c r="B100" s="34"/>
      <c r="C100" s="35"/>
      <c r="D100" s="36">
        <f>SUM(D78:D99)</f>
        <v>0</v>
      </c>
      <c r="E100" s="36"/>
      <c r="F100" s="36"/>
      <c r="G100" s="36">
        <f>SUM(G78:G99)</f>
        <v>0</v>
      </c>
      <c r="H100" s="36"/>
      <c r="I100" s="36"/>
      <c r="J100" s="36">
        <f>SUM(J78:J99)</f>
        <v>0</v>
      </c>
      <c r="K100" s="36"/>
      <c r="L100" s="36"/>
      <c r="M100" s="36">
        <f>SUM(M78:M99)</f>
        <v>0</v>
      </c>
      <c r="N100" s="83" t="s">
        <v>207</v>
      </c>
      <c r="O100" s="1"/>
      <c r="P100" s="1"/>
      <c r="Q100" s="1"/>
    </row>
    <row r="101" spans="1:17" hidden="1">
      <c r="A101" s="37" t="s">
        <v>31</v>
      </c>
      <c r="B101" s="38"/>
      <c r="C101" s="39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1"/>
      <c r="O101" s="1"/>
      <c r="P101" s="1"/>
      <c r="Q101" s="1"/>
    </row>
    <row r="102" spans="1:17" hidden="1">
      <c r="A102" s="11" t="s">
        <v>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15" t="s">
        <v>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16" t="s">
        <v>32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1" t="s">
        <v>33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15" t="s">
        <v>34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2" t="s">
        <v>90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42" t="s">
        <v>35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idden="1">
      <c r="A109" s="42" t="s">
        <v>36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idden="1">
      <c r="A110" s="42" t="s">
        <v>37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42" t="s">
        <v>38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2" t="s">
        <v>39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43" t="s">
        <v>28</v>
      </c>
      <c r="B113" s="44"/>
      <c r="C113" s="45"/>
      <c r="D113" s="46">
        <f>SUM(D102:D112)</f>
        <v>0</v>
      </c>
      <c r="E113" s="46"/>
      <c r="F113" s="46"/>
      <c r="G113" s="46">
        <f>SUM(G102:G112)</f>
        <v>0</v>
      </c>
      <c r="H113" s="46"/>
      <c r="I113" s="46"/>
      <c r="J113" s="46">
        <f>SUM(J102:J112)</f>
        <v>0</v>
      </c>
      <c r="K113" s="46"/>
      <c r="L113" s="46"/>
      <c r="M113" s="46">
        <f>SUM(M102:M112)</f>
        <v>0</v>
      </c>
      <c r="N113" s="83" t="s">
        <v>207</v>
      </c>
      <c r="O113" s="1"/>
      <c r="P113" s="1"/>
      <c r="Q113" s="1"/>
    </row>
    <row r="114" spans="1:17" hidden="1">
      <c r="A114" s="47" t="s">
        <v>40</v>
      </c>
      <c r="B114" s="48"/>
      <c r="C114" s="49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1"/>
      <c r="O114" s="1"/>
      <c r="P114" s="1"/>
      <c r="Q114" s="1"/>
    </row>
    <row r="115" spans="1:17" ht="24.75" hidden="1">
      <c r="A115" s="51" t="s">
        <v>62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t="24.75" hidden="1">
      <c r="A116" s="51" t="s">
        <v>63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"/>
      <c r="O116" s="1"/>
      <c r="P116" s="1"/>
      <c r="Q116" s="1"/>
    </row>
    <row r="117" spans="1:17" ht="36.75" hidden="1">
      <c r="A117" s="51" t="s">
        <v>64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t="72.75" hidden="1">
      <c r="A118" s="51" t="s">
        <v>65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idden="1">
      <c r="A119" s="51" t="s">
        <v>61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47" t="s">
        <v>28</v>
      </c>
      <c r="B120" s="113"/>
      <c r="C120" s="114"/>
      <c r="D120" s="79">
        <f>SUM(D115:D119)</f>
        <v>0</v>
      </c>
      <c r="E120" s="79"/>
      <c r="F120" s="79"/>
      <c r="G120" s="79">
        <f>SUM(G115:G119)</f>
        <v>0</v>
      </c>
      <c r="H120" s="79"/>
      <c r="I120" s="79"/>
      <c r="J120" s="79">
        <f>SUM(J115:J119)</f>
        <v>0</v>
      </c>
      <c r="K120" s="79"/>
      <c r="L120" s="79"/>
      <c r="M120" s="79">
        <f>SUM(M115:M119)</f>
        <v>0</v>
      </c>
      <c r="N120" s="83" t="s">
        <v>207</v>
      </c>
      <c r="O120" s="1"/>
      <c r="P120" s="1"/>
      <c r="Q120" s="1"/>
    </row>
    <row r="121" spans="1:17" hidden="1">
      <c r="A121" s="123" t="s">
        <v>77</v>
      </c>
      <c r="B121" s="124"/>
      <c r="C121" s="125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"/>
      <c r="O121" s="1"/>
      <c r="P121" s="1"/>
      <c r="Q121" s="1"/>
    </row>
    <row r="122" spans="1:17" ht="84.75" hidden="1">
      <c r="A122" s="51" t="s">
        <v>78</v>
      </c>
      <c r="B122" s="53"/>
      <c r="C122" s="54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1"/>
      <c r="O122" s="1"/>
      <c r="P122" s="1"/>
      <c r="Q122" s="1"/>
    </row>
    <row r="123" spans="1:17" ht="24.75" hidden="1">
      <c r="A123" s="15" t="s">
        <v>47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23" t="s">
        <v>28</v>
      </c>
      <c r="B124" s="124"/>
      <c r="C124" s="125"/>
      <c r="D124" s="126">
        <f>SUM(D122:D123)</f>
        <v>0</v>
      </c>
      <c r="E124" s="126"/>
      <c r="F124" s="126"/>
      <c r="G124" s="126">
        <f>SUM(G122:G123)</f>
        <v>0</v>
      </c>
      <c r="H124" s="126"/>
      <c r="I124" s="126"/>
      <c r="J124" s="126">
        <f>SUM(J122:J123)</f>
        <v>0</v>
      </c>
      <c r="K124" s="126"/>
      <c r="L124" s="126"/>
      <c r="M124" s="126">
        <f>SUM(M122:M123)</f>
        <v>0</v>
      </c>
      <c r="N124" s="83" t="s">
        <v>207</v>
      </c>
      <c r="O124" s="1"/>
      <c r="P124" s="1"/>
      <c r="Q124" s="1"/>
    </row>
    <row r="125" spans="1:17">
      <c r="A125" s="115" t="s">
        <v>41</v>
      </c>
      <c r="B125" s="116"/>
      <c r="C125" s="117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"/>
      <c r="O125" s="1"/>
      <c r="P125" s="1"/>
      <c r="Q125" s="1"/>
    </row>
    <row r="126" spans="1:17" ht="48.75" hidden="1">
      <c r="A126" s="15" t="s">
        <v>66</v>
      </c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t="24.75">
      <c r="A127" s="15" t="s">
        <v>67</v>
      </c>
      <c r="B127" s="12"/>
      <c r="C127" s="13"/>
      <c r="D127" s="14"/>
      <c r="E127" s="14"/>
      <c r="F127" s="14"/>
      <c r="G127" s="14"/>
      <c r="H127" s="185"/>
      <c r="I127" s="185">
        <v>60</v>
      </c>
      <c r="J127" s="185">
        <v>60000</v>
      </c>
      <c r="K127" s="14"/>
      <c r="L127" s="14"/>
      <c r="M127" s="14"/>
      <c r="N127" s="1"/>
      <c r="O127" s="1"/>
      <c r="P127" s="1"/>
      <c r="Q127" s="1"/>
    </row>
    <row r="128" spans="1:17" ht="60.75" hidden="1">
      <c r="A128" s="15" t="s">
        <v>69</v>
      </c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" t="s">
        <v>70</v>
      </c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t="36.75" hidden="1">
      <c r="A130" s="15" t="s">
        <v>71</v>
      </c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" t="s">
        <v>352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>
      <c r="A132" s="119" t="s">
        <v>28</v>
      </c>
      <c r="B132" s="120"/>
      <c r="C132" s="121"/>
      <c r="D132" s="122">
        <f>SUM(D126:D131)</f>
        <v>0</v>
      </c>
      <c r="E132" s="122"/>
      <c r="F132" s="122"/>
      <c r="G132" s="122">
        <f>SUM(G126:G131)</f>
        <v>0</v>
      </c>
      <c r="H132" s="122"/>
      <c r="I132" s="122"/>
      <c r="J132" s="122">
        <f>SUM(J126:J131)</f>
        <v>60000</v>
      </c>
      <c r="K132" s="122"/>
      <c r="L132" s="122"/>
      <c r="M132" s="122">
        <f>SUM(M126:M131)</f>
        <v>0</v>
      </c>
      <c r="N132" s="83" t="s">
        <v>207</v>
      </c>
      <c r="O132" s="1"/>
      <c r="P132" s="1"/>
      <c r="Q132" s="1"/>
    </row>
    <row r="133" spans="1:17">
      <c r="A133" s="149" t="s">
        <v>42</v>
      </c>
      <c r="B133" s="150"/>
      <c r="C133" s="151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"/>
      <c r="O133" s="1"/>
      <c r="P133" s="1"/>
      <c r="Q133" s="1"/>
    </row>
    <row r="134" spans="1:17">
      <c r="A134" s="15" t="s">
        <v>420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 t="s">
        <v>390</v>
      </c>
      <c r="L134" s="14">
        <v>1</v>
      </c>
      <c r="M134" s="14">
        <v>35000</v>
      </c>
      <c r="N134" s="1"/>
      <c r="O134" s="1"/>
      <c r="P134" s="1"/>
      <c r="Q134" s="1"/>
    </row>
    <row r="135" spans="1:17" hidden="1">
      <c r="A135" s="11"/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idden="1">
      <c r="A136" s="11"/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>
      <c r="A137" s="153" t="s">
        <v>28</v>
      </c>
      <c r="B137" s="148"/>
      <c r="C137" s="154"/>
      <c r="D137" s="155">
        <f>SUM(D134:D136)</f>
        <v>0</v>
      </c>
      <c r="E137" s="155"/>
      <c r="F137" s="155"/>
      <c r="G137" s="155">
        <f>SUM(G134:G136)</f>
        <v>0</v>
      </c>
      <c r="H137" s="155"/>
      <c r="I137" s="155"/>
      <c r="J137" s="155">
        <f>SUM(J134:J136)</f>
        <v>0</v>
      </c>
      <c r="K137" s="155"/>
      <c r="L137" s="155"/>
      <c r="M137" s="155">
        <f>SUM(M134:M136)</f>
        <v>35000</v>
      </c>
      <c r="N137" s="83" t="s">
        <v>207</v>
      </c>
      <c r="O137" s="1"/>
      <c r="P137" s="1"/>
      <c r="Q137" s="1"/>
    </row>
    <row r="138" spans="1:17">
      <c r="A138" s="127" t="s">
        <v>43</v>
      </c>
      <c r="B138" s="128"/>
      <c r="C138" s="129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"/>
      <c r="O138" s="1"/>
      <c r="P138" s="1"/>
      <c r="Q138" s="1"/>
    </row>
    <row r="139" spans="1:17" ht="24.75">
      <c r="A139" s="15" t="s">
        <v>44</v>
      </c>
      <c r="B139" s="12"/>
      <c r="C139" s="13"/>
      <c r="D139" s="14"/>
      <c r="E139" s="108" t="s">
        <v>390</v>
      </c>
      <c r="F139" s="108">
        <v>1</v>
      </c>
      <c r="G139" s="108">
        <v>1500</v>
      </c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5" t="s">
        <v>45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36.75" hidden="1">
      <c r="A141" s="15" t="s">
        <v>72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48.75" hidden="1">
      <c r="A142" s="15" t="s">
        <v>73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72.75" hidden="1">
      <c r="A143" s="15" t="s">
        <v>74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60.75" hidden="1">
      <c r="A144" s="15" t="s">
        <v>75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idden="1">
      <c r="A145" s="15" t="s">
        <v>46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96.75" hidden="1">
      <c r="A146" s="15" t="s">
        <v>76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>
      <c r="A147" s="127" t="s">
        <v>28</v>
      </c>
      <c r="B147" s="131"/>
      <c r="C147" s="132"/>
      <c r="D147" s="133">
        <f>SUM(D139:D146)</f>
        <v>0</v>
      </c>
      <c r="E147" s="133"/>
      <c r="F147" s="133"/>
      <c r="G147" s="133">
        <f>SUM(G139:G146)</f>
        <v>1500</v>
      </c>
      <c r="H147" s="133"/>
      <c r="I147" s="133"/>
      <c r="J147" s="133">
        <f>SUM(J139:J146)</f>
        <v>0</v>
      </c>
      <c r="K147" s="133"/>
      <c r="L147" s="133"/>
      <c r="M147" s="133">
        <f>SUM(M139:M146)</f>
        <v>0</v>
      </c>
      <c r="N147" s="83" t="s">
        <v>207</v>
      </c>
      <c r="O147" s="1"/>
      <c r="P147" s="1"/>
      <c r="Q147" s="1"/>
    </row>
    <row r="148" spans="1:17" ht="24.75">
      <c r="A148" s="62" t="s">
        <v>48</v>
      </c>
      <c r="B148" s="63"/>
      <c r="C148" s="64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1"/>
      <c r="O148" s="1"/>
      <c r="P148" s="1"/>
      <c r="Q148" s="1"/>
    </row>
    <row r="149" spans="1:17" ht="24.75" hidden="1">
      <c r="A149" s="15" t="s">
        <v>49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24.75" hidden="1">
      <c r="A150" s="15" t="s">
        <v>50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24.75" hidden="1">
      <c r="A151" s="15" t="s">
        <v>51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24.75">
      <c r="A152" s="15" t="s">
        <v>52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08" t="s">
        <v>201</v>
      </c>
      <c r="L152" s="108">
        <v>22</v>
      </c>
      <c r="M152" s="108">
        <v>10120</v>
      </c>
      <c r="N152" s="1"/>
      <c r="O152" s="1"/>
      <c r="P152" s="1"/>
      <c r="Q152" s="1"/>
    </row>
    <row r="153" spans="1:17" ht="72.75">
      <c r="A153" s="15" t="s">
        <v>353</v>
      </c>
      <c r="B153" s="12"/>
      <c r="C153" s="13"/>
      <c r="D153" s="14"/>
      <c r="E153" s="14"/>
      <c r="F153" s="14"/>
      <c r="G153" s="14"/>
      <c r="H153" s="14"/>
      <c r="I153" s="14"/>
      <c r="J153" s="14"/>
      <c r="K153" s="108" t="s">
        <v>201</v>
      </c>
      <c r="L153" s="108">
        <v>50</v>
      </c>
      <c r="M153" s="108">
        <v>7700</v>
      </c>
      <c r="N153" s="1"/>
      <c r="O153" s="1"/>
      <c r="P153" s="1"/>
      <c r="Q153" s="1"/>
    </row>
    <row r="154" spans="1:17" ht="48.75" hidden="1">
      <c r="A154" s="15" t="s">
        <v>80</v>
      </c>
      <c r="B154" s="12"/>
      <c r="C154" s="13"/>
      <c r="D154" s="14"/>
      <c r="E154" s="14"/>
      <c r="F154" s="14"/>
      <c r="G154" s="14"/>
      <c r="H154" s="14"/>
      <c r="I154" s="14"/>
      <c r="J154" s="14"/>
      <c r="K154" s="108"/>
      <c r="L154" s="108"/>
      <c r="M154" s="108"/>
      <c r="N154" s="1"/>
      <c r="O154" s="1"/>
      <c r="P154" s="1"/>
      <c r="Q154" s="1"/>
    </row>
    <row r="155" spans="1:17" ht="108.75" hidden="1">
      <c r="A155" s="15" t="s">
        <v>81</v>
      </c>
      <c r="B155" s="12"/>
      <c r="C155" s="13"/>
      <c r="D155" s="14"/>
      <c r="E155" s="14"/>
      <c r="F155" s="14"/>
      <c r="G155" s="14"/>
      <c r="H155" s="14"/>
      <c r="I155" s="14"/>
      <c r="J155" s="14"/>
      <c r="K155" s="108"/>
      <c r="L155" s="108"/>
      <c r="M155" s="108"/>
      <c r="N155" s="1"/>
      <c r="O155" s="1"/>
      <c r="P155" s="1"/>
      <c r="Q155" s="1"/>
    </row>
    <row r="156" spans="1:17" ht="48.75">
      <c r="A156" s="15" t="s">
        <v>82</v>
      </c>
      <c r="B156" s="12"/>
      <c r="C156" s="13"/>
      <c r="D156" s="14"/>
      <c r="E156" s="14"/>
      <c r="F156" s="14"/>
      <c r="G156" s="14"/>
      <c r="H156" s="14"/>
      <c r="I156" s="14"/>
      <c r="J156" s="14"/>
      <c r="K156" s="108" t="s">
        <v>191</v>
      </c>
      <c r="L156" s="108">
        <v>5</v>
      </c>
      <c r="M156" s="108">
        <v>5575</v>
      </c>
      <c r="N156" s="1"/>
      <c r="O156" s="1"/>
      <c r="P156" s="1"/>
      <c r="Q156" s="1"/>
    </row>
    <row r="157" spans="1:17">
      <c r="A157" s="17" t="s">
        <v>28</v>
      </c>
      <c r="B157" s="63"/>
      <c r="C157" s="64"/>
      <c r="D157" s="80">
        <f>SUM(D149:D156)</f>
        <v>0</v>
      </c>
      <c r="E157" s="65"/>
      <c r="F157" s="65"/>
      <c r="G157" s="80">
        <f>SUM(G149:G156)</f>
        <v>0</v>
      </c>
      <c r="H157" s="65"/>
      <c r="I157" s="65"/>
      <c r="J157" s="80">
        <f>SUM(J149:J156)</f>
        <v>0</v>
      </c>
      <c r="K157" s="65"/>
      <c r="L157" s="65"/>
      <c r="M157" s="80">
        <f>SUM(M149:M156)</f>
        <v>23395</v>
      </c>
      <c r="N157" s="83" t="s">
        <v>207</v>
      </c>
      <c r="O157" s="1"/>
      <c r="P157" s="1"/>
      <c r="Q157" s="1"/>
    </row>
    <row r="158" spans="1:17" ht="24.75" hidden="1" customHeight="1">
      <c r="A158" s="66" t="s">
        <v>58</v>
      </c>
      <c r="B158" s="287" t="s">
        <v>84</v>
      </c>
      <c r="C158" s="288"/>
      <c r="D158" s="289"/>
      <c r="E158" s="281" t="s">
        <v>85</v>
      </c>
      <c r="F158" s="282"/>
      <c r="G158" s="283"/>
      <c r="H158" s="281" t="s">
        <v>86</v>
      </c>
      <c r="I158" s="282"/>
      <c r="J158" s="283"/>
      <c r="K158" s="281" t="s">
        <v>87</v>
      </c>
      <c r="L158" s="282"/>
      <c r="M158" s="283"/>
      <c r="N158" s="1"/>
      <c r="O158" s="1"/>
      <c r="P158" s="1"/>
      <c r="Q158" s="1"/>
    </row>
    <row r="159" spans="1:17" ht="24.75">
      <c r="A159" s="67" t="s">
        <v>59</v>
      </c>
      <c r="B159" s="284">
        <f>D157+D147+D137+D132+D124+D120+D113+D100+D76+D51</f>
        <v>1499</v>
      </c>
      <c r="C159" s="285"/>
      <c r="D159" s="286"/>
      <c r="E159" s="284">
        <f>G157+G147+G137+G132+G124+G120+G113+G100+G76+G51</f>
        <v>1500</v>
      </c>
      <c r="F159" s="285"/>
      <c r="G159" s="286"/>
      <c r="H159" s="284">
        <f>J157+J147+J137+J132+J124+J120+J113+J100+J76+J51</f>
        <v>62970</v>
      </c>
      <c r="I159" s="285"/>
      <c r="J159" s="286"/>
      <c r="K159" s="284">
        <f>M157+M147+M137+M132+M124+M120+M113+M100+M76+M51</f>
        <v>58395</v>
      </c>
      <c r="L159" s="285"/>
      <c r="M159" s="286"/>
      <c r="N159" s="83" t="s">
        <v>207</v>
      </c>
      <c r="O159" s="1"/>
      <c r="P159" s="1"/>
      <c r="Q159" s="1"/>
    </row>
    <row r="160" spans="1:17" ht="15.75" thickBot="1">
      <c r="A160" s="41" t="s">
        <v>60</v>
      </c>
      <c r="B160" s="278"/>
      <c r="C160" s="279"/>
      <c r="D160" s="279"/>
      <c r="E160" s="279"/>
      <c r="F160" s="279"/>
      <c r="G160" s="279"/>
      <c r="H160" s="279"/>
      <c r="I160" s="279"/>
      <c r="J160" s="279"/>
      <c r="K160" s="280"/>
      <c r="L160" s="76"/>
      <c r="M160" s="85">
        <f>K159+H159+E159+B159</f>
        <v>124364</v>
      </c>
      <c r="N160" s="83" t="s">
        <v>207</v>
      </c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38" t="s">
        <v>401</v>
      </c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</sheetData>
  <autoFilter ref="A16:O161">
    <filterColumn colId="0"/>
    <filterColumn colId="13"/>
  </autoFilter>
  <mergeCells count="28">
    <mergeCell ref="K159:M159"/>
    <mergeCell ref="B160:K160"/>
    <mergeCell ref="A7:F7"/>
    <mergeCell ref="A9:F9"/>
    <mergeCell ref="B159:D159"/>
    <mergeCell ref="E159:G159"/>
    <mergeCell ref="H159:J159"/>
    <mergeCell ref="A8:F8"/>
    <mergeCell ref="B158:D158"/>
    <mergeCell ref="E158:G158"/>
    <mergeCell ref="H158:J158"/>
    <mergeCell ref="K158:M158"/>
    <mergeCell ref="A17:A18"/>
    <mergeCell ref="B17:D17"/>
    <mergeCell ref="E17:G17"/>
    <mergeCell ref="H17:J17"/>
    <mergeCell ref="K17:M17"/>
    <mergeCell ref="A1:M1"/>
    <mergeCell ref="A2:M2"/>
    <mergeCell ref="A4:F4"/>
    <mergeCell ref="A5:F5"/>
    <mergeCell ref="A6:F6"/>
    <mergeCell ref="A10:F10"/>
    <mergeCell ref="A11:F11"/>
    <mergeCell ref="A12:F12"/>
    <mergeCell ref="A13:F13"/>
    <mergeCell ref="A14:F14"/>
    <mergeCell ref="A15:F15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Q168"/>
  <sheetViews>
    <sheetView workbookViewId="0">
      <selection activeCell="A27" sqref="A27:XFD28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97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227</v>
      </c>
      <c r="B5" s="277"/>
      <c r="C5" s="277"/>
      <c r="D5" s="277"/>
      <c r="E5" s="277"/>
      <c r="F5" s="277"/>
      <c r="G5" s="87">
        <v>1411.3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4525.1000000000004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229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1973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154815.09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0">
        <f>G6*G10*H10</f>
        <v>249785.52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183819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2">
        <f>G12+G9-G13</f>
        <v>220781.61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 t="s">
        <v>544</v>
      </c>
      <c r="C26" s="13">
        <v>4</v>
      </c>
      <c r="D26" s="14">
        <v>2986</v>
      </c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514</v>
      </c>
      <c r="C29" s="13">
        <v>1.2</v>
      </c>
      <c r="D29" s="14">
        <v>640</v>
      </c>
      <c r="E29" s="14"/>
      <c r="F29" s="14"/>
      <c r="G29" s="14"/>
      <c r="H29" s="14" t="s">
        <v>178</v>
      </c>
      <c r="I29" s="14">
        <v>4</v>
      </c>
      <c r="J29" s="14">
        <v>2100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178</v>
      </c>
      <c r="I36" s="14">
        <v>6</v>
      </c>
      <c r="J36" s="14">
        <v>2000</v>
      </c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3626</v>
      </c>
      <c r="E43" s="20"/>
      <c r="F43" s="20"/>
      <c r="G43" s="20">
        <f>SUM(G20:G42)</f>
        <v>0</v>
      </c>
      <c r="H43" s="20"/>
      <c r="I43" s="20"/>
      <c r="J43" s="20">
        <f>SUM(J20:J42)</f>
        <v>4100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/>
      <c r="F50" s="14"/>
      <c r="G50" s="14"/>
      <c r="H50" s="14" t="s">
        <v>178</v>
      </c>
      <c r="I50" s="14">
        <v>6</v>
      </c>
      <c r="J50" s="14">
        <v>47100</v>
      </c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/>
      <c r="C54" s="13"/>
      <c r="D54" s="14"/>
      <c r="E54" s="14"/>
      <c r="F54" s="14"/>
      <c r="G54" s="14"/>
      <c r="H54" s="14" t="s">
        <v>178</v>
      </c>
      <c r="I54" s="14">
        <v>3</v>
      </c>
      <c r="J54" s="14">
        <v>1341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178</v>
      </c>
      <c r="I61" s="14">
        <v>6</v>
      </c>
      <c r="J61" s="14">
        <v>2000</v>
      </c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50441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>
      <c r="A74" s="16" t="s">
        <v>10</v>
      </c>
      <c r="B74" s="12"/>
      <c r="C74" s="13"/>
      <c r="D74" s="14"/>
      <c r="E74" s="14"/>
      <c r="F74" s="14"/>
      <c r="G74" s="14"/>
      <c r="H74" s="14" t="s">
        <v>178</v>
      </c>
      <c r="I74" s="14">
        <v>8</v>
      </c>
      <c r="J74" s="14">
        <v>6280</v>
      </c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>
      <c r="A77" s="15" t="s">
        <v>13</v>
      </c>
      <c r="B77" s="12"/>
      <c r="C77" s="13"/>
      <c r="D77" s="14"/>
      <c r="E77" s="14"/>
      <c r="F77" s="14"/>
      <c r="G77" s="14"/>
      <c r="H77" s="14" t="s">
        <v>178</v>
      </c>
      <c r="I77" s="14">
        <v>3</v>
      </c>
      <c r="J77" s="14">
        <v>1476</v>
      </c>
      <c r="K77" s="14"/>
      <c r="L77" s="14"/>
      <c r="M77" s="14"/>
      <c r="N77" s="1"/>
      <c r="O77" s="1"/>
      <c r="P77" s="1"/>
      <c r="Q77" s="1"/>
    </row>
    <row r="78" spans="1:17">
      <c r="A78" s="15" t="s">
        <v>14</v>
      </c>
      <c r="B78" s="12" t="s">
        <v>515</v>
      </c>
      <c r="C78" s="13">
        <v>2</v>
      </c>
      <c r="D78" s="14">
        <v>1158</v>
      </c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>
      <c r="A84" s="15" t="s">
        <v>20</v>
      </c>
      <c r="B84" s="12"/>
      <c r="C84" s="13"/>
      <c r="D84" s="14"/>
      <c r="E84" s="14"/>
      <c r="F84" s="14"/>
      <c r="G84" s="14"/>
      <c r="H84" s="14" t="s">
        <v>178</v>
      </c>
      <c r="I84" s="14">
        <v>6</v>
      </c>
      <c r="J84" s="14">
        <v>2970</v>
      </c>
      <c r="K84" s="14"/>
      <c r="L84" s="14"/>
      <c r="M84" s="14"/>
      <c r="N84" s="1"/>
      <c r="O84" s="1"/>
      <c r="P84" s="1"/>
      <c r="Q84" s="1"/>
    </row>
    <row r="85" spans="1:17">
      <c r="A85" s="15" t="s">
        <v>21</v>
      </c>
      <c r="B85" s="12" t="s">
        <v>515</v>
      </c>
      <c r="C85" s="13">
        <v>1</v>
      </c>
      <c r="D85" s="14">
        <v>330</v>
      </c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>
      <c r="A92" s="11" t="s">
        <v>503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>
      <c r="A93" s="15" t="s">
        <v>504</v>
      </c>
      <c r="B93" s="12" t="s">
        <v>515</v>
      </c>
      <c r="C93" s="13">
        <v>3</v>
      </c>
      <c r="D93" s="14">
        <v>504</v>
      </c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>
      <c r="A94" s="33" t="s">
        <v>28</v>
      </c>
      <c r="B94" s="34"/>
      <c r="C94" s="35"/>
      <c r="D94" s="36">
        <f>SUM(D70:D93)</f>
        <v>1992</v>
      </c>
      <c r="E94" s="36"/>
      <c r="F94" s="36"/>
      <c r="G94" s="36">
        <f>SUM(G70:G93)</f>
        <v>0</v>
      </c>
      <c r="H94" s="36"/>
      <c r="I94" s="36"/>
      <c r="J94" s="36">
        <f>SUM(J70:J93)</f>
        <v>10726</v>
      </c>
      <c r="K94" s="36"/>
      <c r="L94" s="36"/>
      <c r="M94" s="36">
        <f>SUM(M70:M93)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t="24.75">
      <c r="A109" s="51" t="s">
        <v>62</v>
      </c>
      <c r="B109" s="12"/>
      <c r="C109" s="13"/>
      <c r="D109" s="14"/>
      <c r="E109" s="6" t="s">
        <v>373</v>
      </c>
      <c r="F109" s="14">
        <v>11.25</v>
      </c>
      <c r="G109" s="14">
        <v>5550</v>
      </c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24.75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36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72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5550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84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t="24.75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25.5" hidden="1" customHeight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60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t="14.25" customHeight="1">
      <c r="A123" s="15" t="s">
        <v>70</v>
      </c>
      <c r="B123" s="12"/>
      <c r="C123" s="13"/>
      <c r="D123" s="14"/>
      <c r="E123" s="14"/>
      <c r="F123" s="14">
        <v>15</v>
      </c>
      <c r="G123" s="14">
        <v>7500</v>
      </c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68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7500</v>
      </c>
      <c r="H126" s="122"/>
      <c r="I126" s="122"/>
      <c r="J126" s="122"/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61" t="s">
        <v>42</v>
      </c>
      <c r="B127" s="48"/>
      <c r="C127" s="49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47" t="s">
        <v>28</v>
      </c>
      <c r="B131" s="113"/>
      <c r="C131" s="114"/>
      <c r="D131" s="79">
        <f>SUM(D128:D130)</f>
        <v>0</v>
      </c>
      <c r="E131" s="79"/>
      <c r="F131" s="79"/>
      <c r="G131" s="79">
        <f>SUM(G128:G130)</f>
        <v>0</v>
      </c>
      <c r="H131" s="79"/>
      <c r="I131" s="79"/>
      <c r="J131" s="79">
        <f>SUM(J128:J130)</f>
        <v>0</v>
      </c>
      <c r="K131" s="79"/>
      <c r="L131" s="79"/>
      <c r="M131" s="79">
        <f>SUM(M128:M130)</f>
        <v>0</v>
      </c>
      <c r="N131" s="83" t="s">
        <v>207</v>
      </c>
      <c r="O131" s="1"/>
      <c r="P131" s="1"/>
      <c r="Q131" s="1"/>
    </row>
    <row r="132" spans="1:17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t="24.75">
      <c r="A133" s="15" t="s">
        <v>44</v>
      </c>
      <c r="B133" s="12"/>
      <c r="C133" s="13"/>
      <c r="D133" s="14"/>
      <c r="E133" s="14" t="s">
        <v>354</v>
      </c>
      <c r="F133" s="14">
        <v>5</v>
      </c>
      <c r="G133" s="14">
        <v>1700</v>
      </c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24.75">
      <c r="A134" s="15" t="s">
        <v>372</v>
      </c>
      <c r="B134" s="12"/>
      <c r="C134" s="13"/>
      <c r="D134" s="14"/>
      <c r="E134" s="14" t="s">
        <v>371</v>
      </c>
      <c r="F134" s="14">
        <v>4</v>
      </c>
      <c r="G134" s="14">
        <v>1400</v>
      </c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72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24.75">
      <c r="A140" s="15" t="s">
        <v>508</v>
      </c>
      <c r="B140" s="264" t="s">
        <v>516</v>
      </c>
      <c r="C140" s="13">
        <v>100</v>
      </c>
      <c r="D140" s="14">
        <v>50423</v>
      </c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>
      <c r="A141" s="127" t="s">
        <v>28</v>
      </c>
      <c r="B141" s="131"/>
      <c r="C141" s="132"/>
      <c r="D141" s="133">
        <f>SUM(D133:D140)</f>
        <v>50423</v>
      </c>
      <c r="E141" s="133"/>
      <c r="F141" s="133"/>
      <c r="G141" s="133">
        <f>SUM(G133:G140)</f>
        <v>3100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>
      <c r="A146" s="15" t="s">
        <v>52</v>
      </c>
      <c r="B146" s="73" t="s">
        <v>516</v>
      </c>
      <c r="C146" s="13">
        <v>30</v>
      </c>
      <c r="D146" s="14">
        <v>41861</v>
      </c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72.75" hidden="1">
      <c r="A147" s="15" t="s">
        <v>79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108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24.75">
      <c r="A150" s="15" t="s">
        <v>418</v>
      </c>
      <c r="B150" s="12"/>
      <c r="C150" s="13"/>
      <c r="D150" s="14"/>
      <c r="E150" s="14" t="s">
        <v>590</v>
      </c>
      <c r="F150" s="14">
        <v>3</v>
      </c>
      <c r="G150" s="14">
        <v>4500</v>
      </c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>
      <c r="A151" s="17" t="s">
        <v>28</v>
      </c>
      <c r="B151" s="63"/>
      <c r="C151" s="64"/>
      <c r="D151" s="80">
        <f>SUM(D143:D150)</f>
        <v>41861</v>
      </c>
      <c r="E151" s="65"/>
      <c r="F151" s="65"/>
      <c r="G151" s="80">
        <f>SUM(G143:G150)</f>
        <v>4500</v>
      </c>
      <c r="H151" s="65"/>
      <c r="I151" s="65"/>
      <c r="J151" s="80">
        <f>SUM(J143:J150)</f>
        <v>0</v>
      </c>
      <c r="K151" s="65"/>
      <c r="L151" s="65"/>
      <c r="M151" s="80">
        <f>SUM(M143:M150)</f>
        <v>0</v>
      </c>
      <c r="N151" s="83" t="s">
        <v>207</v>
      </c>
      <c r="O151" s="1"/>
      <c r="P151" s="1"/>
      <c r="Q151" s="1"/>
    </row>
    <row r="152" spans="1:17" ht="35.25" hidden="1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 ht="24.75">
      <c r="A153" s="67" t="s">
        <v>59</v>
      </c>
      <c r="B153" s="284">
        <f>D151+D141+D131+D126+D118+D114+D107+D94+D68+D43</f>
        <v>97902</v>
      </c>
      <c r="C153" s="285"/>
      <c r="D153" s="286"/>
      <c r="E153" s="284">
        <f>G151+G141+G131+G126+G118+G114+G107+G94+G68+G43</f>
        <v>20650</v>
      </c>
      <c r="F153" s="285"/>
      <c r="G153" s="286"/>
      <c r="H153" s="284">
        <f>J151+J141+J131+J126+J118+J114+J107+J94+J68+J43</f>
        <v>65267</v>
      </c>
      <c r="I153" s="285"/>
      <c r="J153" s="286"/>
      <c r="K153" s="284">
        <f>M151+M141+M131+M126+M118+M114+M107+M94+M68+M43</f>
        <v>0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183819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75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5">
    <filterColumn colId="13"/>
  </autoFilter>
  <mergeCells count="27">
    <mergeCell ref="A7:F7"/>
    <mergeCell ref="A8:F8"/>
    <mergeCell ref="A1:M1"/>
    <mergeCell ref="A2:M2"/>
    <mergeCell ref="A4:F4"/>
    <mergeCell ref="A5:F5"/>
    <mergeCell ref="A6:F6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14:F14"/>
    <mergeCell ref="A9:F9"/>
    <mergeCell ref="A10:F10"/>
    <mergeCell ref="A11:F11"/>
    <mergeCell ref="A12:F12"/>
    <mergeCell ref="A13:F13"/>
    <mergeCell ref="B153:D153"/>
    <mergeCell ref="E153:G153"/>
    <mergeCell ref="H153:J153"/>
    <mergeCell ref="K153:M153"/>
    <mergeCell ref="B154:K154"/>
  </mergeCells>
  <pageMargins left="0.59055118110236227" right="0.15748031496062992" top="0.15748031496062992" bottom="0.19685039370078741" header="0.31496062992125984" footer="0.31496062992125984"/>
  <pageSetup paperSize="9" scale="95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Q166"/>
  <sheetViews>
    <sheetView workbookViewId="0">
      <selection activeCell="J156" sqref="J156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166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1141.5999999999999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493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262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1963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-110494.09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(1860.2+148.2)*G10*H10</f>
        <v>110863.67999999999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5406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-5036.4100000000035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336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6" t="s">
        <v>179</v>
      </c>
      <c r="I29" s="14">
        <v>5</v>
      </c>
      <c r="J29" s="14">
        <v>2610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6" t="s">
        <v>179</v>
      </c>
      <c r="I30" s="14">
        <v>6</v>
      </c>
      <c r="J30" s="14">
        <v>2796</v>
      </c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6"/>
      <c r="H36" s="6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6"/>
      <c r="H37" s="6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5406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72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 hidden="1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72.75" hidden="1">
      <c r="A145" s="15" t="s">
        <v>79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idden="1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5406</v>
      </c>
      <c r="I151" s="285"/>
      <c r="J151" s="286"/>
      <c r="K151" s="284">
        <f>M149+M139+M129+M124+M116+M112+M105+M92+M68+M43</f>
        <v>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5406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8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Q168"/>
  <sheetViews>
    <sheetView topLeftCell="A4" workbookViewId="0">
      <selection activeCell="Q31" sqref="Q31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167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100">
        <v>1181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494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268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-104062.37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(1762.6+328.6)*G10*H10</f>
        <v>115434.23999999999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25173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-13801.130000000005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335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t="24.75">
      <c r="A28" s="15" t="s">
        <v>13</v>
      </c>
      <c r="B28" s="73" t="s">
        <v>589</v>
      </c>
      <c r="C28" s="13">
        <v>6</v>
      </c>
      <c r="D28" s="14">
        <v>3420</v>
      </c>
      <c r="E28" s="14" t="s">
        <v>390</v>
      </c>
      <c r="F28" s="14">
        <v>2</v>
      </c>
      <c r="G28" s="14">
        <v>1200</v>
      </c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t="24.75">
      <c r="A29" s="15" t="s">
        <v>14</v>
      </c>
      <c r="B29" s="73" t="s">
        <v>589</v>
      </c>
      <c r="C29" s="13">
        <v>5.5</v>
      </c>
      <c r="D29" s="14">
        <v>2871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>
      <c r="A35" s="15" t="s">
        <v>20</v>
      </c>
      <c r="B35" s="12" t="s">
        <v>531</v>
      </c>
      <c r="C35" s="13">
        <v>4</v>
      </c>
      <c r="D35" s="14">
        <v>1980</v>
      </c>
      <c r="E35" s="14" t="s">
        <v>175</v>
      </c>
      <c r="F35" s="14">
        <v>1</v>
      </c>
      <c r="G35" s="14">
        <v>495</v>
      </c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t="24.75">
      <c r="A44" s="15" t="s">
        <v>504</v>
      </c>
      <c r="B44" s="73" t="s">
        <v>589</v>
      </c>
      <c r="C44" s="13">
        <v>31</v>
      </c>
      <c r="D44" s="14">
        <v>3207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11478</v>
      </c>
      <c r="E45" s="20"/>
      <c r="F45" s="20"/>
      <c r="G45" s="20">
        <f>SUM(G20:G44)</f>
        <v>1695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 hidden="1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 hidden="1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 hidden="1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 hidden="1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t="24.75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24.75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36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49.5" customHeight="1">
      <c r="A112" s="51" t="s">
        <v>65</v>
      </c>
      <c r="B112" s="12"/>
      <c r="C112" s="13"/>
      <c r="D112" s="14"/>
      <c r="E112" s="14"/>
      <c r="F112" s="14"/>
      <c r="G112" s="14"/>
      <c r="H112" s="6" t="s">
        <v>391</v>
      </c>
      <c r="I112" s="14" t="s">
        <v>658</v>
      </c>
      <c r="J112" s="14">
        <v>12000</v>
      </c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12000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84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t="24.75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 hidden="1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48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60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352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6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 hidden="1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t="24.75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72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96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 hidden="1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52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72.75" hidden="1">
      <c r="A147" s="15" t="s">
        <v>79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108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82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idden="1">
      <c r="A151" s="17" t="s">
        <v>28</v>
      </c>
      <c r="B151" s="63"/>
      <c r="C151" s="64"/>
      <c r="D151" s="80">
        <f>SUM(D143:D150)</f>
        <v>0</v>
      </c>
      <c r="E151" s="65"/>
      <c r="F151" s="65"/>
      <c r="G151" s="80">
        <f>SUM(G143:G150)</f>
        <v>0</v>
      </c>
      <c r="H151" s="65"/>
      <c r="I151" s="65"/>
      <c r="J151" s="80">
        <f>SUM(J143:J150)</f>
        <v>0</v>
      </c>
      <c r="K151" s="65"/>
      <c r="L151" s="65"/>
      <c r="M151" s="80">
        <f>SUM(M143:M150)</f>
        <v>0</v>
      </c>
      <c r="N151" s="83" t="s">
        <v>207</v>
      </c>
      <c r="O151" s="1"/>
      <c r="P151" s="1"/>
      <c r="Q151" s="1"/>
    </row>
    <row r="152" spans="1:17" ht="24.75" hidden="1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 ht="24.75">
      <c r="A153" s="67" t="s">
        <v>59</v>
      </c>
      <c r="B153" s="284">
        <f>D151+D141+D131+D126+D118+D114+D107+D94+D70+D45</f>
        <v>11478</v>
      </c>
      <c r="C153" s="285"/>
      <c r="D153" s="286"/>
      <c r="E153" s="284">
        <f>G151+G141+G131+G126+G118+G114+G107+G94+G70+G45</f>
        <v>1695</v>
      </c>
      <c r="F153" s="285"/>
      <c r="G153" s="286"/>
      <c r="H153" s="284">
        <f>J151+J141+J131+J126+J118+J114+J107+J94+J70+J45</f>
        <v>12000</v>
      </c>
      <c r="I153" s="285"/>
      <c r="J153" s="286"/>
      <c r="K153" s="284">
        <f>M151+M141+M131+M126+M118+M114+M107+M94+M70+M45</f>
        <v>0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25173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5">
    <filterColumn colId="0"/>
    <filterColumn colId="13"/>
  </autoFilter>
  <mergeCells count="28">
    <mergeCell ref="B153:D153"/>
    <mergeCell ref="E153:G153"/>
    <mergeCell ref="H153:J153"/>
    <mergeCell ref="K153:M153"/>
    <mergeCell ref="B154:K154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Q168"/>
  <sheetViews>
    <sheetView topLeftCell="A5" workbookViewId="0">
      <selection activeCell="Q30" sqref="Q30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168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1274.0999999999999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495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316</v>
      </c>
      <c r="B7" s="277"/>
      <c r="C7" s="277"/>
      <c r="D7" s="277"/>
      <c r="E7" s="277"/>
      <c r="F7" s="277"/>
      <c r="G7" s="90" t="s">
        <v>315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-18500.38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(1832.5+279.6)*G10*H10</f>
        <v>116587.91999999998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119455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-21367.460000000021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277" t="s">
        <v>330</v>
      </c>
      <c r="B15" s="277"/>
      <c r="C15" s="277"/>
      <c r="D15" s="277"/>
      <c r="E15" s="277"/>
      <c r="F15" s="277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 t="s">
        <v>345</v>
      </c>
      <c r="C25" s="13">
        <v>3</v>
      </c>
      <c r="D25" s="14">
        <v>2877</v>
      </c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 t="s">
        <v>648</v>
      </c>
      <c r="C26" s="13">
        <v>2.5</v>
      </c>
      <c r="D26" s="14">
        <v>1835</v>
      </c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/>
      <c r="C27" s="13"/>
      <c r="D27" s="14"/>
      <c r="E27" s="14" t="s">
        <v>359</v>
      </c>
      <c r="F27" s="14">
        <v>18</v>
      </c>
      <c r="G27" s="14">
        <v>12294</v>
      </c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647</v>
      </c>
      <c r="C28" s="13">
        <v>12</v>
      </c>
      <c r="D28" s="14">
        <f>570*C28</f>
        <v>6840</v>
      </c>
      <c r="E28" s="14" t="s">
        <v>359</v>
      </c>
      <c r="F28" s="14">
        <v>27</v>
      </c>
      <c r="G28" s="14">
        <v>16200</v>
      </c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567</v>
      </c>
      <c r="C29" s="13">
        <v>3.5</v>
      </c>
      <c r="D29" s="14">
        <f>522*C29</f>
        <v>1827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 t="s">
        <v>345</v>
      </c>
      <c r="C30" s="13">
        <v>1</v>
      </c>
      <c r="D30" s="14">
        <v>466</v>
      </c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t="0.75" customHeight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>
      <c r="A44" s="15" t="s">
        <v>504</v>
      </c>
      <c r="B44" s="12"/>
      <c r="C44" s="13">
        <v>11</v>
      </c>
      <c r="D44" s="14">
        <v>1256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15101</v>
      </c>
      <c r="E45" s="20"/>
      <c r="F45" s="20"/>
      <c r="G45" s="20">
        <f>SUM(G20:G44)</f>
        <v>28494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>
      <c r="A55" s="15" t="s">
        <v>13</v>
      </c>
      <c r="B55" s="12" t="s">
        <v>649</v>
      </c>
      <c r="C55" s="13">
        <v>6</v>
      </c>
      <c r="D55" s="14">
        <v>4500</v>
      </c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t="0.75" customHeight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25" t="s">
        <v>28</v>
      </c>
      <c r="B70" s="26"/>
      <c r="C70" s="27"/>
      <c r="D70" s="28">
        <f>SUM(D47:D69)</f>
        <v>4500</v>
      </c>
      <c r="E70" s="28"/>
      <c r="F70" s="28"/>
      <c r="G70" s="28">
        <f>SUM(G47:G69)</f>
        <v>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>
      <c r="A79" s="15" t="s">
        <v>13</v>
      </c>
      <c r="B79" s="12" t="s">
        <v>649</v>
      </c>
      <c r="C79" s="13">
        <v>6</v>
      </c>
      <c r="D79" s="14">
        <v>4500</v>
      </c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t="0.75" customHeight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>
      <c r="A94" s="33" t="s">
        <v>28</v>
      </c>
      <c r="B94" s="34"/>
      <c r="C94" s="35"/>
      <c r="D94" s="36">
        <f>SUM(D72:D93)</f>
        <v>4500</v>
      </c>
      <c r="E94" s="36"/>
      <c r="F94" s="36"/>
      <c r="G94" s="36">
        <f>SUM(G72:G93)</f>
        <v>0</v>
      </c>
      <c r="H94" s="36"/>
      <c r="I94" s="36"/>
      <c r="J94" s="36">
        <f>SUM(J72:J93)</f>
        <v>0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>
      <c r="A97" s="15" t="s">
        <v>6</v>
      </c>
      <c r="B97" s="12"/>
      <c r="C97" s="13"/>
      <c r="D97" s="14"/>
      <c r="E97" s="14" t="s">
        <v>178</v>
      </c>
      <c r="F97" s="14">
        <v>9</v>
      </c>
      <c r="G97" s="14">
        <v>8460</v>
      </c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8460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t="24.75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24.75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36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72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84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t="24.75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40.5" customHeight="1">
      <c r="A120" s="15" t="s">
        <v>66</v>
      </c>
      <c r="B120" s="12"/>
      <c r="C120" s="13"/>
      <c r="D120" s="14"/>
      <c r="E120" s="14"/>
      <c r="F120" s="14">
        <v>50</v>
      </c>
      <c r="G120" s="14">
        <v>50000</v>
      </c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60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352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50000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 hidden="1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t="24.75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72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96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>
      <c r="A146" s="15" t="s">
        <v>52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 t="s">
        <v>201</v>
      </c>
      <c r="L146" s="14">
        <v>15</v>
      </c>
      <c r="M146" s="14">
        <v>6900</v>
      </c>
      <c r="N146" s="1"/>
      <c r="O146" s="1"/>
      <c r="P146" s="1"/>
      <c r="Q146" s="1"/>
    </row>
    <row r="147" spans="1:17" ht="72.75" hidden="1">
      <c r="A147" s="15" t="s">
        <v>79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48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108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24.75">
      <c r="A150" s="15" t="s">
        <v>418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 t="s">
        <v>201</v>
      </c>
      <c r="L150" s="14">
        <v>1</v>
      </c>
      <c r="M150" s="14">
        <v>1500</v>
      </c>
      <c r="N150" s="1"/>
      <c r="O150" s="1"/>
      <c r="P150" s="1"/>
      <c r="Q150" s="1"/>
    </row>
    <row r="151" spans="1:17">
      <c r="A151" s="17" t="s">
        <v>28</v>
      </c>
      <c r="B151" s="63"/>
      <c r="C151" s="64"/>
      <c r="D151" s="80">
        <f>SUM(D143:D150)</f>
        <v>0</v>
      </c>
      <c r="E151" s="65"/>
      <c r="F151" s="65"/>
      <c r="G151" s="80">
        <f>SUM(G143:G150)</f>
        <v>0</v>
      </c>
      <c r="H151" s="65"/>
      <c r="I151" s="65"/>
      <c r="J151" s="80">
        <f>SUM(J143:J150)</f>
        <v>0</v>
      </c>
      <c r="K151" s="65"/>
      <c r="L151" s="65"/>
      <c r="M151" s="80">
        <f>SUM(M143:M150)</f>
        <v>8400</v>
      </c>
      <c r="N151" s="83" t="s">
        <v>207</v>
      </c>
      <c r="O151" s="1"/>
      <c r="P151" s="1"/>
      <c r="Q151" s="1"/>
    </row>
    <row r="152" spans="1:17" ht="24.75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 ht="24.75">
      <c r="A153" s="67" t="s">
        <v>59</v>
      </c>
      <c r="B153" s="284">
        <f>D151+D141+D131+D126+D118+D114+D107+D94+D70+D45</f>
        <v>24101</v>
      </c>
      <c r="C153" s="285"/>
      <c r="D153" s="286"/>
      <c r="E153" s="284">
        <f>G151+G141+G131+G126+G118+G114+G107+G94+G70+G45</f>
        <v>86954</v>
      </c>
      <c r="F153" s="285"/>
      <c r="G153" s="286"/>
      <c r="H153" s="284">
        <f>J151+J141+J131+J126+J118+J114+J107+J94+J70+J45</f>
        <v>0</v>
      </c>
      <c r="I153" s="285"/>
      <c r="J153" s="286"/>
      <c r="K153" s="284">
        <f>M151+M141+M131+M126+M118+M114+M107+M94+M70+M45</f>
        <v>8400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119455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6">
    <filterColumn colId="0"/>
    <filterColumn colId="13"/>
  </autoFilter>
  <mergeCells count="28">
    <mergeCell ref="B153:D153"/>
    <mergeCell ref="E153:G153"/>
    <mergeCell ref="H153:J153"/>
    <mergeCell ref="K153:M153"/>
    <mergeCell ref="B154:K154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15:F15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Q168"/>
  <sheetViews>
    <sheetView workbookViewId="0">
      <selection activeCell="A46" sqref="A46:XFD118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170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957.5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496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317</v>
      </c>
      <c r="B7" s="277"/>
      <c r="C7" s="277"/>
      <c r="D7" s="277"/>
      <c r="E7" s="277"/>
      <c r="F7" s="277"/>
      <c r="G7" s="90" t="s">
        <v>308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1959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16470.38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(1221.7+444.7)*G10*H10</f>
        <v>91985.279999999999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M154</f>
        <v>232971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-124515.34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>
      <c r="A27" s="15" t="s">
        <v>12</v>
      </c>
      <c r="B27" s="12" t="s">
        <v>568</v>
      </c>
      <c r="C27" s="13">
        <v>6</v>
      </c>
      <c r="D27" s="14">
        <f>665*C27</f>
        <v>3990</v>
      </c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 t="s">
        <v>568</v>
      </c>
      <c r="C28" s="13">
        <v>8</v>
      </c>
      <c r="D28" s="14">
        <f>570*C28</f>
        <v>4560</v>
      </c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570</v>
      </c>
      <c r="C29" s="13">
        <v>5.5</v>
      </c>
      <c r="D29" s="14">
        <f>522*C29</f>
        <v>2871</v>
      </c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t="24.75">
      <c r="A36" s="15" t="s">
        <v>21</v>
      </c>
      <c r="B36" s="73" t="s">
        <v>569</v>
      </c>
      <c r="C36" s="13">
        <v>2</v>
      </c>
      <c r="D36" s="14">
        <f>330*C36</f>
        <v>660</v>
      </c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 t="s">
        <v>570</v>
      </c>
      <c r="C37" s="13">
        <v>1</v>
      </c>
      <c r="D37" s="14">
        <f>258*C37</f>
        <v>258</v>
      </c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1" t="s">
        <v>503</v>
      </c>
      <c r="B43" s="12"/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"/>
      <c r="O43" s="1"/>
      <c r="P43" s="1"/>
      <c r="Q43" s="1"/>
    </row>
    <row r="44" spans="1:17" ht="24.75">
      <c r="A44" s="16" t="s">
        <v>504</v>
      </c>
      <c r="B44" s="73" t="s">
        <v>569</v>
      </c>
      <c r="C44" s="13">
        <v>30</v>
      </c>
      <c r="D44" s="14">
        <v>2687</v>
      </c>
      <c r="E44" s="14"/>
      <c r="F44" s="14"/>
      <c r="G44" s="14"/>
      <c r="H44" s="14"/>
      <c r="I44" s="14"/>
      <c r="J44" s="14"/>
      <c r="K44" s="14"/>
      <c r="L44" s="14"/>
      <c r="M44" s="14"/>
      <c r="N44" s="1"/>
      <c r="O44" s="1"/>
      <c r="P44" s="1"/>
      <c r="Q44" s="1"/>
    </row>
    <row r="45" spans="1:17">
      <c r="A45" s="17" t="s">
        <v>28</v>
      </c>
      <c r="B45" s="18"/>
      <c r="C45" s="19"/>
      <c r="D45" s="20">
        <f>SUM(D20:D44)</f>
        <v>15026</v>
      </c>
      <c r="E45" s="20"/>
      <c r="F45" s="20"/>
      <c r="G45" s="20">
        <f>SUM(G20:G44)</f>
        <v>0</v>
      </c>
      <c r="H45" s="20"/>
      <c r="I45" s="20"/>
      <c r="J45" s="20">
        <f>SUM(J20:J44)</f>
        <v>0</v>
      </c>
      <c r="K45" s="20"/>
      <c r="L45" s="20"/>
      <c r="M45" s="20">
        <f>SUM(M20:M44)</f>
        <v>0</v>
      </c>
      <c r="N45" s="83" t="s">
        <v>207</v>
      </c>
      <c r="O45" s="1"/>
      <c r="P45" s="1"/>
      <c r="Q45" s="1"/>
    </row>
    <row r="46" spans="1:17" hidden="1">
      <c r="A46" s="21" t="s">
        <v>29</v>
      </c>
      <c r="B46" s="22"/>
      <c r="C46" s="23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1"/>
      <c r="O46" s="1"/>
      <c r="P46" s="1"/>
      <c r="Q46" s="1"/>
    </row>
    <row r="47" spans="1:17" hidden="1">
      <c r="A47" s="11" t="s">
        <v>5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6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7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5" t="s">
        <v>8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9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6" t="s">
        <v>10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11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12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13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5" t="s">
        <v>14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5" t="s">
        <v>15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1" t="s">
        <v>16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6" t="s">
        <v>17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18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19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20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5" t="s">
        <v>21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22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1" t="s">
        <v>23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24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5" t="s">
        <v>25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15" t="s">
        <v>26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 hidden="1">
      <c r="A69" s="16" t="s">
        <v>27</v>
      </c>
      <c r="B69" s="12"/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 hidden="1">
      <c r="A70" s="25" t="s">
        <v>28</v>
      </c>
      <c r="B70" s="26"/>
      <c r="C70" s="27"/>
      <c r="D70" s="28">
        <f>SUM(D47:D69)</f>
        <v>0</v>
      </c>
      <c r="E70" s="28"/>
      <c r="F70" s="28"/>
      <c r="G70" s="28">
        <f>SUM(G47:G69)</f>
        <v>0</v>
      </c>
      <c r="H70" s="28"/>
      <c r="I70" s="28"/>
      <c r="J70" s="28">
        <f>SUM(J47:J69)</f>
        <v>0</v>
      </c>
      <c r="K70" s="28"/>
      <c r="L70" s="28"/>
      <c r="M70" s="28">
        <f>SUM(M47:M69)</f>
        <v>0</v>
      </c>
      <c r="N70" s="83" t="s">
        <v>207</v>
      </c>
      <c r="O70" s="1"/>
      <c r="P70" s="1"/>
      <c r="Q70" s="1"/>
    </row>
    <row r="71" spans="1:17" hidden="1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 hidden="1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8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5" t="s">
        <v>14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5" t="s">
        <v>21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 hidden="1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/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 hidden="1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t="24.75" hidden="1">
      <c r="A109" s="51" t="s">
        <v>62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24.75" hidden="1">
      <c r="A110" s="51" t="s">
        <v>63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36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72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 hidden="1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0</v>
      </c>
      <c r="H114" s="79"/>
      <c r="I114" s="79"/>
      <c r="J114" s="79">
        <f>SUM(J109:J113)</f>
        <v>0</v>
      </c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84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t="24.75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48.75">
      <c r="A120" s="15" t="s">
        <v>66</v>
      </c>
      <c r="B120" s="12"/>
      <c r="C120" s="13"/>
      <c r="D120" s="14"/>
      <c r="E120" s="14"/>
      <c r="F120" s="108">
        <v>200</v>
      </c>
      <c r="G120" s="108">
        <v>200000</v>
      </c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60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70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68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>
      <c r="A126" s="119" t="s">
        <v>28</v>
      </c>
      <c r="B126" s="120"/>
      <c r="C126" s="121"/>
      <c r="D126" s="122">
        <f>SUM(D120:D125)</f>
        <v>0</v>
      </c>
      <c r="E126" s="122"/>
      <c r="F126" s="122"/>
      <c r="G126" s="122">
        <f>SUM(G120:G125)</f>
        <v>200000</v>
      </c>
      <c r="H126" s="122"/>
      <c r="I126" s="122"/>
      <c r="J126" s="122">
        <f>SUM(J120:J125)</f>
        <v>0</v>
      </c>
      <c r="K126" s="122"/>
      <c r="L126" s="122"/>
      <c r="M126" s="122">
        <f>SUM(M120:M125)</f>
        <v>0</v>
      </c>
      <c r="N126" s="83" t="s">
        <v>207</v>
      </c>
      <c r="O126" s="1"/>
      <c r="P126" s="1"/>
      <c r="Q126" s="1"/>
    </row>
    <row r="127" spans="1:17" hidden="1">
      <c r="A127" s="149" t="s">
        <v>42</v>
      </c>
      <c r="B127" s="150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53" t="s">
        <v>28</v>
      </c>
      <c r="B131" s="148"/>
      <c r="C131" s="154"/>
      <c r="D131" s="155">
        <f>SUM(D128:D130)</f>
        <v>0</v>
      </c>
      <c r="E131" s="155"/>
      <c r="F131" s="155"/>
      <c r="G131" s="155">
        <f>SUM(G128:G130)</f>
        <v>0</v>
      </c>
      <c r="H131" s="155"/>
      <c r="I131" s="155"/>
      <c r="J131" s="155">
        <f>SUM(J128:J130)</f>
        <v>0</v>
      </c>
      <c r="K131" s="155"/>
      <c r="L131" s="155"/>
      <c r="M131" s="155">
        <f>SUM(M128:M130)</f>
        <v>0</v>
      </c>
      <c r="N131" s="83" t="s">
        <v>207</v>
      </c>
      <c r="O131" s="1"/>
      <c r="P131" s="1"/>
      <c r="Q131" s="1"/>
    </row>
    <row r="132" spans="1:17" hidden="1">
      <c r="A132" s="127" t="s">
        <v>43</v>
      </c>
      <c r="B132" s="128"/>
      <c r="C132" s="129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"/>
      <c r="O132" s="1"/>
      <c r="P132" s="1"/>
      <c r="Q132" s="1"/>
    </row>
    <row r="133" spans="1:17" ht="24.75" hidden="1">
      <c r="A133" s="15" t="s">
        <v>44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idden="1">
      <c r="A134" s="15" t="s">
        <v>45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36.75" hidden="1">
      <c r="A135" s="15" t="s">
        <v>72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48.75" hidden="1">
      <c r="A136" s="15" t="s">
        <v>73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72.75" hidden="1">
      <c r="A137" s="15" t="s">
        <v>74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60.75" hidden="1">
      <c r="A138" s="15" t="s">
        <v>75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5" t="s">
        <v>46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t="96.75" hidden="1">
      <c r="A140" s="15" t="s">
        <v>76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idden="1">
      <c r="A141" s="127" t="s">
        <v>28</v>
      </c>
      <c r="B141" s="131"/>
      <c r="C141" s="132"/>
      <c r="D141" s="133">
        <f>SUM(D133:D140)</f>
        <v>0</v>
      </c>
      <c r="E141" s="133"/>
      <c r="F141" s="133"/>
      <c r="G141" s="133">
        <f>SUM(G133:G140)</f>
        <v>0</v>
      </c>
      <c r="H141" s="133"/>
      <c r="I141" s="133"/>
      <c r="J141" s="133">
        <f>SUM(J133:J140)</f>
        <v>0</v>
      </c>
      <c r="K141" s="133"/>
      <c r="L141" s="133"/>
      <c r="M141" s="133">
        <f>SUM(M133:M140)</f>
        <v>0</v>
      </c>
      <c r="N141" s="83" t="s">
        <v>207</v>
      </c>
      <c r="O141" s="1"/>
      <c r="P141" s="1"/>
      <c r="Q141" s="1"/>
    </row>
    <row r="142" spans="1:17" ht="24.75">
      <c r="A142" s="62" t="s">
        <v>48</v>
      </c>
      <c r="B142" s="63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1"/>
      <c r="O142" s="1"/>
      <c r="P142" s="1"/>
      <c r="Q142" s="1"/>
    </row>
    <row r="143" spans="1:17" ht="24.75" hidden="1">
      <c r="A143" s="15" t="s">
        <v>49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 hidden="1">
      <c r="A144" s="15" t="s">
        <v>50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"/>
      <c r="O144" s="1"/>
      <c r="P144" s="1"/>
      <c r="Q144" s="1"/>
    </row>
    <row r="145" spans="1:17" ht="24.75" hidden="1">
      <c r="A145" s="15" t="s">
        <v>51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>
      <c r="A146" s="15" t="s">
        <v>52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08" t="s">
        <v>180</v>
      </c>
      <c r="L146" s="108">
        <v>15</v>
      </c>
      <c r="M146" s="108">
        <v>6900</v>
      </c>
      <c r="N146" s="1"/>
      <c r="O146" s="1"/>
      <c r="P146" s="1"/>
      <c r="Q146" s="1"/>
    </row>
    <row r="147" spans="1:17" ht="72.75">
      <c r="A147" s="15" t="s">
        <v>79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08" t="s">
        <v>180</v>
      </c>
      <c r="L147" s="108">
        <v>50</v>
      </c>
      <c r="M147" s="108">
        <v>7700</v>
      </c>
      <c r="N147" s="1"/>
      <c r="O147" s="1"/>
      <c r="P147" s="1"/>
      <c r="Q147" s="1"/>
    </row>
    <row r="148" spans="1:17" ht="48.75" hidden="1">
      <c r="A148" s="15" t="s">
        <v>80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08"/>
      <c r="L148" s="108"/>
      <c r="M148" s="108"/>
      <c r="N148" s="1"/>
      <c r="O148" s="1"/>
      <c r="P148" s="1"/>
      <c r="Q148" s="1"/>
    </row>
    <row r="149" spans="1:17" ht="108.75" hidden="1">
      <c r="A149" s="15" t="s">
        <v>81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08"/>
      <c r="L149" s="108"/>
      <c r="M149" s="108"/>
      <c r="N149" s="1"/>
      <c r="O149" s="1"/>
      <c r="P149" s="1"/>
      <c r="Q149" s="1"/>
    </row>
    <row r="150" spans="1:17" ht="48.75">
      <c r="A150" s="15" t="s">
        <v>82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08" t="s">
        <v>191</v>
      </c>
      <c r="L150" s="108">
        <v>3</v>
      </c>
      <c r="M150" s="108">
        <v>3345</v>
      </c>
      <c r="N150" s="1"/>
      <c r="O150" s="1"/>
      <c r="P150" s="1"/>
      <c r="Q150" s="1"/>
    </row>
    <row r="151" spans="1:17">
      <c r="A151" s="17" t="s">
        <v>28</v>
      </c>
      <c r="B151" s="63"/>
      <c r="C151" s="64"/>
      <c r="D151" s="80">
        <f>SUM(D143:D150)</f>
        <v>0</v>
      </c>
      <c r="E151" s="65"/>
      <c r="F151" s="65"/>
      <c r="G151" s="80">
        <f>SUM(G143:G150)</f>
        <v>0</v>
      </c>
      <c r="H151" s="65"/>
      <c r="I151" s="65"/>
      <c r="J151" s="80">
        <f>SUM(J143:J150)</f>
        <v>0</v>
      </c>
      <c r="K151" s="65"/>
      <c r="L151" s="65"/>
      <c r="M151" s="80">
        <f>SUM(M143:M150)</f>
        <v>17945</v>
      </c>
      <c r="N151" s="83" t="s">
        <v>207</v>
      </c>
      <c r="O151" s="1"/>
      <c r="P151" s="1"/>
      <c r="Q151" s="1"/>
    </row>
    <row r="152" spans="1:17" ht="24.75" customHeight="1">
      <c r="A152" s="66" t="s">
        <v>58</v>
      </c>
      <c r="B152" s="287" t="s">
        <v>84</v>
      </c>
      <c r="C152" s="288"/>
      <c r="D152" s="289"/>
      <c r="E152" s="281" t="s">
        <v>85</v>
      </c>
      <c r="F152" s="282"/>
      <c r="G152" s="283"/>
      <c r="H152" s="281" t="s">
        <v>86</v>
      </c>
      <c r="I152" s="282"/>
      <c r="J152" s="283"/>
      <c r="K152" s="281" t="s">
        <v>87</v>
      </c>
      <c r="L152" s="282"/>
      <c r="M152" s="283"/>
      <c r="N152" s="1"/>
      <c r="O152" s="1"/>
      <c r="P152" s="1"/>
      <c r="Q152" s="1"/>
    </row>
    <row r="153" spans="1:17" ht="24.75">
      <c r="A153" s="67" t="s">
        <v>59</v>
      </c>
      <c r="B153" s="284">
        <f>D151+D141+D131+D126+D118+D114+D107+D94+D70+D45</f>
        <v>15026</v>
      </c>
      <c r="C153" s="285"/>
      <c r="D153" s="286"/>
      <c r="E153" s="284">
        <f>G151+G141+G131+G126+G118+G114+G107+G94+G70+G45</f>
        <v>200000</v>
      </c>
      <c r="F153" s="285"/>
      <c r="G153" s="286"/>
      <c r="H153" s="284">
        <f>J151+J141+J131+J126+J118+J114+J107+J94+J70+J45</f>
        <v>0</v>
      </c>
      <c r="I153" s="285"/>
      <c r="J153" s="286"/>
      <c r="K153" s="284">
        <f>M151+M141+M131+M126+M118+M114+M107+M94+M70+M45</f>
        <v>17945</v>
      </c>
      <c r="L153" s="285"/>
      <c r="M153" s="286"/>
      <c r="N153" s="83" t="s">
        <v>207</v>
      </c>
      <c r="O153" s="1"/>
      <c r="P153" s="1"/>
      <c r="Q153" s="1"/>
    </row>
    <row r="154" spans="1:17" ht="15.75" thickBot="1">
      <c r="A154" s="41" t="s">
        <v>60</v>
      </c>
      <c r="B154" s="278"/>
      <c r="C154" s="279"/>
      <c r="D154" s="279"/>
      <c r="E154" s="279"/>
      <c r="F154" s="279"/>
      <c r="G154" s="279"/>
      <c r="H154" s="279"/>
      <c r="I154" s="279"/>
      <c r="J154" s="279"/>
      <c r="K154" s="280"/>
      <c r="L154" s="76"/>
      <c r="M154" s="85">
        <f>K153+H153+E153+B153</f>
        <v>232971</v>
      </c>
      <c r="N154" s="83" t="s">
        <v>207</v>
      </c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38" t="s">
        <v>401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</sheetData>
  <autoFilter ref="A16:O156">
    <filterColumn colId="0"/>
    <filterColumn colId="13"/>
  </autoFilter>
  <mergeCells count="27">
    <mergeCell ref="B153:D153"/>
    <mergeCell ref="E153:G153"/>
    <mergeCell ref="H153:J153"/>
    <mergeCell ref="K153:M153"/>
    <mergeCell ref="B154:K154"/>
    <mergeCell ref="B152:D152"/>
    <mergeCell ref="E152:G152"/>
    <mergeCell ref="H152:J152"/>
    <mergeCell ref="K152:M152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Q166"/>
  <sheetViews>
    <sheetView topLeftCell="A10" workbookViewId="0">
      <selection activeCell="P140" sqref="P140"/>
    </sheetView>
  </sheetViews>
  <sheetFormatPr defaultRowHeight="15"/>
  <cols>
    <col min="1" max="1" width="22.85546875" customWidth="1"/>
    <col min="2" max="2" width="16.8554687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169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1481.9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2455.1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317</v>
      </c>
      <c r="B7" s="277"/>
      <c r="C7" s="277"/>
      <c r="D7" s="277"/>
      <c r="E7" s="277"/>
      <c r="F7" s="277"/>
      <c r="G7" s="90" t="s">
        <v>280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1966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-4200.3599999999997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135521.51999999999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6">
        <f>M152</f>
        <v>39186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6">
        <f>G12+G9-G13</f>
        <v>92135.16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08" t="s">
        <v>178</v>
      </c>
      <c r="I25" s="108">
        <v>10</v>
      </c>
      <c r="J25" s="108">
        <v>9900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08"/>
      <c r="I26" s="108"/>
      <c r="J26" s="108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08"/>
      <c r="I27" s="108"/>
      <c r="J27" s="108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08"/>
      <c r="I28" s="108"/>
      <c r="J28" s="108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 t="s">
        <v>650</v>
      </c>
      <c r="C29" s="13">
        <v>8.5</v>
      </c>
      <c r="D29" s="14">
        <v>6770</v>
      </c>
      <c r="E29" s="14"/>
      <c r="F29" s="14"/>
      <c r="G29" s="14"/>
      <c r="H29" s="108"/>
      <c r="I29" s="108"/>
      <c r="J29" s="108"/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08"/>
      <c r="I30" s="108"/>
      <c r="J30" s="108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08"/>
      <c r="I31" s="108"/>
      <c r="J31" s="108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08"/>
      <c r="I32" s="108"/>
      <c r="J32" s="108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08"/>
      <c r="I33" s="108"/>
      <c r="J33" s="108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08"/>
      <c r="I34" s="108"/>
      <c r="J34" s="108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08"/>
      <c r="I35" s="108"/>
      <c r="J35" s="108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 t="s">
        <v>650</v>
      </c>
      <c r="C36" s="13">
        <v>2</v>
      </c>
      <c r="D36" s="14">
        <v>690</v>
      </c>
      <c r="E36" s="14"/>
      <c r="F36" s="14"/>
      <c r="G36" s="14"/>
      <c r="H36" s="108" t="s">
        <v>178</v>
      </c>
      <c r="I36" s="108">
        <v>6</v>
      </c>
      <c r="J36" s="108">
        <v>1998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08" t="s">
        <v>178</v>
      </c>
      <c r="I37" s="108">
        <v>6</v>
      </c>
      <c r="J37" s="108">
        <v>1548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7460</v>
      </c>
      <c r="E43" s="20"/>
      <c r="F43" s="20"/>
      <c r="G43" s="20">
        <f>SUM(G20:G42)</f>
        <v>0</v>
      </c>
      <c r="H43" s="20"/>
      <c r="I43" s="20"/>
      <c r="J43" s="20">
        <f>SUM(J20:J42)</f>
        <v>13446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60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36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36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84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18" customHeight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08" t="s">
        <v>201</v>
      </c>
      <c r="L144" s="108">
        <v>20</v>
      </c>
      <c r="M144" s="108">
        <v>9200</v>
      </c>
      <c r="N144" s="1"/>
      <c r="O144" s="1"/>
      <c r="P144" s="1"/>
      <c r="Q144" s="1"/>
    </row>
    <row r="145" spans="1:17" ht="51" customHeight="1">
      <c r="A145" s="15" t="s">
        <v>353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08" t="s">
        <v>201</v>
      </c>
      <c r="L145" s="108">
        <v>30</v>
      </c>
      <c r="M145" s="108">
        <v>4620</v>
      </c>
      <c r="N145" s="1"/>
      <c r="O145" s="1"/>
      <c r="P145" s="1"/>
      <c r="Q145" s="1"/>
    </row>
    <row r="146" spans="1:17" ht="24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08"/>
      <c r="L146" s="108"/>
      <c r="M146" s="108"/>
      <c r="N146" s="1"/>
      <c r="O146" s="1"/>
      <c r="P146" s="1"/>
      <c r="Q146" s="1"/>
    </row>
    <row r="147" spans="1:17" ht="72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08"/>
      <c r="L147" s="108"/>
      <c r="M147" s="108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08" t="s">
        <v>191</v>
      </c>
      <c r="L148" s="108">
        <v>4</v>
      </c>
      <c r="M148" s="108">
        <v>4460</v>
      </c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18280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>
      <c r="A151" s="67" t="s">
        <v>59</v>
      </c>
      <c r="B151" s="284">
        <f>D149+D139+D129+D124+D116+D112+D105+D92+D68+D43</f>
        <v>7460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13446</v>
      </c>
      <c r="I151" s="285"/>
      <c r="J151" s="286"/>
      <c r="K151" s="284">
        <f>M149+M139+M129+M124+M116+M112+M105+M92+M68+M43</f>
        <v>18280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39186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4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" header="0.31496062992125984" footer="0"/>
  <pageSetup paperSize="9" scale="85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Q166"/>
  <sheetViews>
    <sheetView topLeftCell="A9" workbookViewId="0">
      <selection activeCell="P145" sqref="P145"/>
    </sheetView>
  </sheetViews>
  <sheetFormatPr defaultRowHeight="15"/>
  <cols>
    <col min="1" max="1" width="23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171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1210.2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263</v>
      </c>
      <c r="B6" s="277"/>
      <c r="C6" s="277"/>
      <c r="D6" s="277"/>
      <c r="E6" s="277"/>
      <c r="F6" s="277"/>
      <c r="G6" s="90" t="s">
        <v>497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318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-369802.13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(1395.7+86.1)*G10*H10</f>
        <v>81795.359999999986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6">
        <f>M152</f>
        <v>37066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6">
        <f>G12+G9-G13</f>
        <v>-325072.77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6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>
      <c r="A25" s="16" t="s">
        <v>10</v>
      </c>
      <c r="B25" s="12"/>
      <c r="C25" s="13"/>
      <c r="D25" s="14"/>
      <c r="E25" s="14"/>
      <c r="F25" s="14"/>
      <c r="G25" s="14"/>
      <c r="H25" s="14" t="s">
        <v>176</v>
      </c>
      <c r="I25" s="14">
        <v>12</v>
      </c>
      <c r="J25" s="14">
        <v>11880</v>
      </c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176</v>
      </c>
      <c r="I29" s="14">
        <v>8</v>
      </c>
      <c r="J29" s="14">
        <v>4176</v>
      </c>
      <c r="K29" s="14"/>
      <c r="L29" s="14"/>
      <c r="M29" s="14"/>
      <c r="N29" s="1"/>
      <c r="O29" s="1"/>
      <c r="P29" s="1"/>
      <c r="Q29" s="1"/>
    </row>
    <row r="30" spans="1:17">
      <c r="A30" s="15" t="s">
        <v>15</v>
      </c>
      <c r="B30" s="12"/>
      <c r="C30" s="13"/>
      <c r="D30" s="14"/>
      <c r="E30" s="14"/>
      <c r="F30" s="14"/>
      <c r="G30" s="14"/>
      <c r="H30" s="14" t="s">
        <v>177</v>
      </c>
      <c r="I30" s="14">
        <v>2</v>
      </c>
      <c r="J30" s="14">
        <v>932</v>
      </c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/>
      <c r="F36" s="14"/>
      <c r="G36" s="14"/>
      <c r="H36" s="14" t="s">
        <v>175</v>
      </c>
      <c r="I36" s="14">
        <v>12</v>
      </c>
      <c r="J36" s="14">
        <v>4000</v>
      </c>
      <c r="K36" s="14"/>
      <c r="L36" s="14"/>
      <c r="M36" s="14"/>
      <c r="N36" s="1"/>
      <c r="O36" s="1"/>
      <c r="P36" s="1"/>
      <c r="Q36" s="1"/>
    </row>
    <row r="37" spans="1:17">
      <c r="A37" s="15" t="s">
        <v>22</v>
      </c>
      <c r="B37" s="12"/>
      <c r="C37" s="13"/>
      <c r="D37" s="14"/>
      <c r="E37" s="14"/>
      <c r="F37" s="14"/>
      <c r="G37" s="14"/>
      <c r="H37" s="14" t="s">
        <v>175</v>
      </c>
      <c r="I37" s="14">
        <v>6</v>
      </c>
      <c r="J37" s="14">
        <v>1548</v>
      </c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22536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"/>
      <c r="O106" s="1"/>
      <c r="P106" s="1"/>
      <c r="Q106" s="1"/>
    </row>
    <row r="107" spans="1:17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"/>
      <c r="O108" s="1"/>
      <c r="P108" s="1"/>
      <c r="Q108" s="1"/>
    </row>
    <row r="109" spans="1:17" ht="24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36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60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36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t="36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352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0</v>
      </c>
      <c r="K129" s="155"/>
      <c r="L129" s="155"/>
      <c r="M129" s="155">
        <f>SUM(M126:M128)</f>
        <v>0</v>
      </c>
      <c r="N129" s="83" t="s">
        <v>207</v>
      </c>
      <c r="O129" s="1"/>
      <c r="P129" s="1"/>
      <c r="Q129" s="1"/>
    </row>
    <row r="130" spans="1:17" hidden="1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"/>
      <c r="O133" s="1"/>
      <c r="P133" s="1"/>
      <c r="Q133" s="1"/>
    </row>
    <row r="134" spans="1:17" ht="36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48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72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0.25" customHeight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08" t="s">
        <v>201</v>
      </c>
      <c r="L144" s="108">
        <v>10</v>
      </c>
      <c r="M144" s="108">
        <v>4600</v>
      </c>
      <c r="N144" s="1"/>
      <c r="O144" s="1"/>
      <c r="P144" s="1"/>
      <c r="Q144" s="1"/>
    </row>
    <row r="145" spans="1:17" ht="47.25" customHeight="1">
      <c r="A145" s="15" t="s">
        <v>353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08" t="s">
        <v>201</v>
      </c>
      <c r="L145" s="108">
        <v>50</v>
      </c>
      <c r="M145" s="108">
        <v>7700</v>
      </c>
      <c r="N145" s="1"/>
      <c r="O145" s="1"/>
      <c r="P145" s="1"/>
      <c r="Q145" s="1"/>
    </row>
    <row r="146" spans="1:17" ht="24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08"/>
      <c r="L146" s="108"/>
      <c r="M146" s="108"/>
      <c r="N146" s="1"/>
      <c r="O146" s="1"/>
      <c r="P146" s="1"/>
      <c r="Q146" s="1"/>
    </row>
    <row r="147" spans="1:17" ht="72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08"/>
      <c r="L147" s="108"/>
      <c r="M147" s="108"/>
      <c r="N147" s="1"/>
      <c r="O147" s="1"/>
      <c r="P147" s="1"/>
      <c r="Q147" s="1"/>
    </row>
    <row r="148" spans="1:17" ht="48.75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08" t="s">
        <v>191</v>
      </c>
      <c r="L148" s="108">
        <v>2</v>
      </c>
      <c r="M148" s="108">
        <v>2230</v>
      </c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14530</v>
      </c>
      <c r="N149" s="83" t="s">
        <v>207</v>
      </c>
      <c r="O149" s="1"/>
      <c r="P149" s="1"/>
      <c r="Q149" s="1"/>
    </row>
    <row r="150" spans="1:17" ht="24.75" customHeight="1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0</v>
      </c>
      <c r="F151" s="285"/>
      <c r="G151" s="286"/>
      <c r="H151" s="284">
        <f>J149+J139+J129+J124+J116+J112+J105+J92+J68+J43</f>
        <v>22536</v>
      </c>
      <c r="I151" s="285"/>
      <c r="J151" s="286"/>
      <c r="K151" s="284">
        <f>M149+M139+M129+M124+M116+M112+M105+M92+M68+M43</f>
        <v>14530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37066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3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" header="0.31496062992125984" footer="0"/>
  <pageSetup paperSize="9" scale="85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Q166"/>
  <sheetViews>
    <sheetView topLeftCell="A8" workbookViewId="0">
      <selection activeCell="G28" sqref="G28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0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172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205</v>
      </c>
      <c r="B5" s="277"/>
      <c r="C5" s="277"/>
      <c r="D5" s="277"/>
      <c r="E5" s="277"/>
      <c r="F5" s="277"/>
      <c r="G5" s="90">
        <v>1205.5999999999999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206</v>
      </c>
      <c r="B6" s="277"/>
      <c r="C6" s="277"/>
      <c r="D6" s="277"/>
      <c r="E6" s="277"/>
      <c r="F6" s="277"/>
      <c r="G6" s="90">
        <v>1481.5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319</v>
      </c>
      <c r="B7" s="277"/>
      <c r="C7" s="277"/>
      <c r="D7" s="277"/>
      <c r="E7" s="277"/>
      <c r="F7" s="277"/>
      <c r="G7" s="90" t="s">
        <v>278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1961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-125181.87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89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2">
        <f>G6*G10*H10</f>
        <v>81778.799999999988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M152</f>
        <v>91320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94" t="s">
        <v>208</v>
      </c>
      <c r="B14" s="294"/>
      <c r="C14" s="294"/>
      <c r="D14" s="294"/>
      <c r="E14" s="294"/>
      <c r="F14" s="294"/>
      <c r="G14" s="92">
        <f>G12+G9-G13</f>
        <v>-134723.07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10"/>
      <c r="B15" s="110"/>
      <c r="C15" s="110"/>
      <c r="D15" s="110"/>
      <c r="E15" s="110"/>
      <c r="F15" s="110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>
      <c r="A26" s="15" t="s">
        <v>11</v>
      </c>
      <c r="B26" s="12"/>
      <c r="C26" s="13"/>
      <c r="D26" s="14"/>
      <c r="E26" s="14" t="s">
        <v>176</v>
      </c>
      <c r="F26" s="14">
        <v>20</v>
      </c>
      <c r="G26" s="14">
        <f>760*F26</f>
        <v>15200</v>
      </c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>
      <c r="A28" s="15" t="s">
        <v>13</v>
      </c>
      <c r="B28" s="12"/>
      <c r="C28" s="13"/>
      <c r="D28" s="14"/>
      <c r="E28" s="14" t="s">
        <v>176</v>
      </c>
      <c r="F28" s="14">
        <v>26</v>
      </c>
      <c r="G28" s="14">
        <f>570*F28</f>
        <v>14820</v>
      </c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>
      <c r="A36" s="15" t="s">
        <v>21</v>
      </c>
      <c r="B36" s="12"/>
      <c r="C36" s="13"/>
      <c r="D36" s="14"/>
      <c r="E36" s="14" t="s">
        <v>176</v>
      </c>
      <c r="F36" s="14">
        <v>40</v>
      </c>
      <c r="G36" s="14">
        <f>330*F36</f>
        <v>13200</v>
      </c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43220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  <c r="N68" s="83" t="s">
        <v>207</v>
      </c>
      <c r="O68" s="1"/>
      <c r="P68" s="1"/>
      <c r="Q68" s="1"/>
    </row>
    <row r="69" spans="1:17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1"/>
      <c r="O69" s="1"/>
      <c r="P69" s="1"/>
      <c r="Q69" s="1"/>
    </row>
    <row r="70" spans="1:17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"/>
      <c r="O70" s="1"/>
      <c r="P70" s="1"/>
      <c r="Q70" s="1"/>
    </row>
    <row r="71" spans="1:17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"/>
      <c r="O71" s="1"/>
      <c r="P71" s="1"/>
      <c r="Q71" s="1"/>
    </row>
    <row r="72" spans="1:17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"/>
      <c r="O75" s="1"/>
      <c r="P75" s="1"/>
      <c r="Q75" s="1"/>
    </row>
    <row r="76" spans="1:17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"/>
      <c r="O80" s="1"/>
      <c r="P80" s="1"/>
      <c r="Q80" s="1"/>
    </row>
    <row r="81" spans="1:17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"/>
      <c r="O87" s="1"/>
      <c r="P87" s="1"/>
      <c r="Q87" s="1"/>
    </row>
    <row r="88" spans="1:17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  <c r="N92" s="83" t="s">
        <v>207</v>
      </c>
      <c r="O92" s="1"/>
      <c r="P92" s="1"/>
      <c r="Q92" s="1"/>
    </row>
    <row r="93" spans="1:17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1"/>
      <c r="O93" s="1"/>
      <c r="P93" s="1"/>
      <c r="Q93" s="1"/>
    </row>
    <row r="94" spans="1:17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"/>
      <c r="O94" s="1"/>
      <c r="P94" s="1"/>
      <c r="Q94" s="1"/>
    </row>
    <row r="95" spans="1:17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"/>
      <c r="O95" s="1"/>
      <c r="P95" s="1"/>
      <c r="Q95" s="1"/>
    </row>
    <row r="96" spans="1:17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4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  <c r="N105" s="83" t="s">
        <v>207</v>
      </c>
      <c r="O105" s="1"/>
      <c r="P105" s="1"/>
      <c r="Q105" s="1"/>
    </row>
    <row r="106" spans="1:17">
      <c r="A106" s="153" t="s">
        <v>40</v>
      </c>
      <c r="B106" s="150"/>
      <c r="C106" s="151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"/>
      <c r="O106" s="1"/>
      <c r="P106" s="1"/>
      <c r="Q106" s="1"/>
    </row>
    <row r="107" spans="1:17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"/>
      <c r="O107" s="1"/>
      <c r="P107" s="1"/>
      <c r="Q107" s="1"/>
    </row>
    <row r="108" spans="1:17" ht="24">
      <c r="A108" s="146" t="s">
        <v>445</v>
      </c>
      <c r="B108" s="12"/>
      <c r="C108" s="13"/>
      <c r="D108" s="14"/>
      <c r="E108" s="14"/>
      <c r="F108" s="14"/>
      <c r="G108" s="14"/>
      <c r="H108" s="144" t="s">
        <v>441</v>
      </c>
      <c r="I108" s="14"/>
      <c r="J108" s="108">
        <v>5500</v>
      </c>
      <c r="K108" s="14"/>
      <c r="L108" s="14"/>
      <c r="M108" s="14"/>
      <c r="N108" s="1"/>
      <c r="O108" s="1"/>
      <c r="P108" s="1"/>
      <c r="Q108" s="1"/>
    </row>
    <row r="109" spans="1:17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24">
      <c r="A110" s="146" t="s">
        <v>446</v>
      </c>
      <c r="B110" s="12"/>
      <c r="C110" s="13"/>
      <c r="D110" s="14"/>
      <c r="E110" s="14"/>
      <c r="F110" s="14"/>
      <c r="G110" s="14"/>
      <c r="H110" s="14"/>
      <c r="I110" s="14"/>
      <c r="J110" s="14">
        <v>3500</v>
      </c>
      <c r="K110" s="14"/>
      <c r="L110" s="14"/>
      <c r="M110" s="14"/>
      <c r="N110" s="1"/>
      <c r="O110" s="1"/>
      <c r="P110" s="1"/>
      <c r="Q110" s="1"/>
    </row>
    <row r="111" spans="1:17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>
      <c r="A112" s="153" t="s">
        <v>28</v>
      </c>
      <c r="B112" s="148"/>
      <c r="C112" s="154"/>
      <c r="D112" s="155">
        <f>SUM(D107:D111)</f>
        <v>0</v>
      </c>
      <c r="E112" s="155"/>
      <c r="F112" s="155"/>
      <c r="G112" s="155">
        <f>SUM(G107:G111)</f>
        <v>0</v>
      </c>
      <c r="H112" s="155"/>
      <c r="I112" s="155"/>
      <c r="J112" s="155">
        <f>SUM(J107:J111)</f>
        <v>9000</v>
      </c>
      <c r="K112" s="155"/>
      <c r="L112" s="155"/>
      <c r="M112" s="155">
        <f>SUM(M107:M111)</f>
        <v>0</v>
      </c>
      <c r="N112" s="83" t="s">
        <v>207</v>
      </c>
      <c r="O112" s="1"/>
      <c r="P112" s="1"/>
      <c r="Q112" s="1"/>
    </row>
    <row r="113" spans="1:17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</row>
    <row r="114" spans="1:17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1"/>
      <c r="O114" s="1"/>
      <c r="P114" s="1"/>
      <c r="Q114" s="1"/>
    </row>
    <row r="115" spans="1:17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"/>
      <c r="O115" s="1"/>
      <c r="P115" s="1"/>
      <c r="Q115" s="1"/>
    </row>
    <row r="116" spans="1:17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  <c r="N116" s="83" t="s">
        <v>207</v>
      </c>
      <c r="O116" s="1"/>
      <c r="P116" s="1"/>
      <c r="Q116" s="1"/>
    </row>
    <row r="117" spans="1:17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"/>
      <c r="O117" s="1"/>
      <c r="P117" s="1"/>
      <c r="Q117" s="1"/>
    </row>
    <row r="118" spans="1:17" ht="48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"/>
      <c r="O118" s="1"/>
      <c r="P118" s="1"/>
      <c r="Q118" s="1"/>
    </row>
    <row r="119" spans="1:17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"/>
      <c r="O119" s="1"/>
      <c r="P119" s="1"/>
      <c r="Q119" s="1"/>
    </row>
    <row r="120" spans="1:17" hidden="1">
      <c r="A120" s="15"/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">
      <c r="A121" s="145" t="s">
        <v>417</v>
      </c>
      <c r="B121" s="12"/>
      <c r="C121" s="13"/>
      <c r="D121" s="14"/>
      <c r="E121" s="14"/>
      <c r="F121" s="14"/>
      <c r="G121" s="14"/>
      <c r="H121" s="144" t="s">
        <v>442</v>
      </c>
      <c r="I121" s="144">
        <v>15</v>
      </c>
      <c r="J121" s="144">
        <v>7500</v>
      </c>
      <c r="K121" s="14"/>
      <c r="L121" s="14"/>
      <c r="M121" s="14"/>
      <c r="N121" s="1"/>
      <c r="O121" s="1"/>
      <c r="P121" s="1"/>
      <c r="Q121" s="1"/>
    </row>
    <row r="122" spans="1:17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 hidden="1">
      <c r="A123" s="15" t="s">
        <v>352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7500</v>
      </c>
      <c r="K124" s="122"/>
      <c r="L124" s="122"/>
      <c r="M124" s="122">
        <f>SUM(M118:M123)</f>
        <v>0</v>
      </c>
      <c r="N124" s="83" t="s">
        <v>207</v>
      </c>
      <c r="O124" s="1"/>
      <c r="P124" s="1"/>
      <c r="Q124" s="1"/>
    </row>
    <row r="125" spans="1:17" hidden="1">
      <c r="A125" s="149" t="s">
        <v>42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"/>
      <c r="O125" s="1"/>
      <c r="P125" s="1"/>
      <c r="Q125" s="1"/>
    </row>
    <row r="126" spans="1:17" hidden="1">
      <c r="A126" s="11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"/>
      <c r="O127" s="1"/>
      <c r="P127" s="1"/>
      <c r="Q127" s="1"/>
    </row>
    <row r="128" spans="1:17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"/>
      <c r="O128" s="1"/>
      <c r="P128" s="1"/>
      <c r="Q128" s="1"/>
    </row>
    <row r="129" spans="1:17" hidden="1">
      <c r="A129" s="152" t="s">
        <v>28</v>
      </c>
      <c r="B129" s="152"/>
      <c r="C129" s="152"/>
      <c r="D129" s="152">
        <f>SUM(D126:D128)</f>
        <v>0</v>
      </c>
      <c r="E129" s="152"/>
      <c r="F129" s="152"/>
      <c r="G129" s="152">
        <f>SUM(G126:G128)</f>
        <v>0</v>
      </c>
      <c r="H129" s="152"/>
      <c r="I129" s="152"/>
      <c r="J129" s="152">
        <f>SUM(J126:J128)</f>
        <v>0</v>
      </c>
      <c r="K129" s="152"/>
      <c r="L129" s="152"/>
      <c r="M129" s="152">
        <f>SUM(M126:M128)</f>
        <v>0</v>
      </c>
      <c r="N129" s="83" t="s">
        <v>207</v>
      </c>
      <c r="O129" s="1"/>
      <c r="P129" s="1"/>
      <c r="Q129" s="1"/>
    </row>
    <row r="130" spans="1:17">
      <c r="A130" s="127" t="s">
        <v>43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"/>
      <c r="O130" s="1"/>
      <c r="P130" s="1"/>
      <c r="Q130" s="1"/>
    </row>
    <row r="131" spans="1:17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"/>
      <c r="O132" s="1"/>
      <c r="P132" s="1"/>
      <c r="Q132" s="1"/>
    </row>
    <row r="133" spans="1:17" ht="24.75">
      <c r="A133" s="15" t="s">
        <v>443</v>
      </c>
      <c r="B133" s="12"/>
      <c r="C133" s="13"/>
      <c r="D133" s="14"/>
      <c r="E133" s="14"/>
      <c r="F133" s="14"/>
      <c r="G133" s="14"/>
      <c r="H133" s="6" t="s">
        <v>444</v>
      </c>
      <c r="I133" s="108">
        <v>20</v>
      </c>
      <c r="J133" s="108">
        <v>12500</v>
      </c>
      <c r="K133" s="14"/>
      <c r="L133" s="14"/>
      <c r="M133" s="14"/>
      <c r="N133" s="1"/>
      <c r="O133" s="1"/>
      <c r="P133" s="1"/>
      <c r="Q133" s="1"/>
    </row>
    <row r="134" spans="1:17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96" hidden="1">
      <c r="A138" s="14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12500</v>
      </c>
      <c r="K139" s="133"/>
      <c r="L139" s="133"/>
      <c r="M139" s="133">
        <f>SUM(M131:M138)</f>
        <v>0</v>
      </c>
      <c r="N139" s="83" t="s">
        <v>207</v>
      </c>
      <c r="O139" s="1"/>
      <c r="P139" s="1"/>
      <c r="Q139" s="1"/>
    </row>
    <row r="140" spans="1:17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1"/>
      <c r="O140" s="1"/>
      <c r="P140" s="1"/>
      <c r="Q140" s="1"/>
    </row>
    <row r="141" spans="1:17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"/>
      <c r="O143" s="1"/>
      <c r="P143" s="1"/>
      <c r="Q143" s="1"/>
    </row>
    <row r="144" spans="1:17" ht="24.75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08" t="s">
        <v>201</v>
      </c>
      <c r="L144" s="108">
        <v>15</v>
      </c>
      <c r="M144" s="108">
        <f>460*L144</f>
        <v>6900</v>
      </c>
      <c r="N144" s="1"/>
      <c r="O144" s="1"/>
      <c r="P144" s="1"/>
      <c r="Q144" s="1"/>
    </row>
    <row r="145" spans="1:17" ht="72.75">
      <c r="A145" s="15" t="s">
        <v>353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08" t="s">
        <v>201</v>
      </c>
      <c r="L145" s="108">
        <v>50</v>
      </c>
      <c r="M145" s="108">
        <v>7700</v>
      </c>
      <c r="N145" s="1"/>
      <c r="O145" s="1"/>
      <c r="P145" s="1"/>
      <c r="Q145" s="1"/>
    </row>
    <row r="146" spans="1:17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08"/>
      <c r="L146" s="108"/>
      <c r="M146" s="108"/>
      <c r="N146" s="1"/>
      <c r="O146" s="1"/>
      <c r="P146" s="1"/>
      <c r="Q146" s="1"/>
    </row>
    <row r="147" spans="1:17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08"/>
      <c r="L147" s="108"/>
      <c r="M147" s="108"/>
      <c r="N147" s="1"/>
      <c r="O147" s="1"/>
      <c r="P147" s="1"/>
      <c r="Q147" s="1"/>
    </row>
    <row r="148" spans="1:17" ht="48.75">
      <c r="A148" s="15" t="s">
        <v>447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08" t="s">
        <v>191</v>
      </c>
      <c r="L148" s="108">
        <v>3</v>
      </c>
      <c r="M148" s="108">
        <v>4500</v>
      </c>
      <c r="N148" s="1"/>
      <c r="O148" s="1"/>
      <c r="P148" s="1"/>
      <c r="Q148" s="1"/>
    </row>
    <row r="149" spans="1:17">
      <c r="A149" s="17" t="s">
        <v>28</v>
      </c>
      <c r="B149" s="63"/>
      <c r="C149" s="64"/>
      <c r="D149" s="80">
        <f>SUM(D141:D148)</f>
        <v>0</v>
      </c>
      <c r="E149" s="65"/>
      <c r="F149" s="65"/>
      <c r="G149" s="80">
        <f>SUM(G141:G148)</f>
        <v>0</v>
      </c>
      <c r="H149" s="65"/>
      <c r="I149" s="65"/>
      <c r="J149" s="80">
        <f>SUM(J141:J148)</f>
        <v>0</v>
      </c>
      <c r="K149" s="65"/>
      <c r="L149" s="65"/>
      <c r="M149" s="80">
        <f>SUM(M141:M148)</f>
        <v>19100</v>
      </c>
      <c r="N149" s="83" t="s">
        <v>207</v>
      </c>
      <c r="O149" s="1"/>
      <c r="P149" s="1"/>
      <c r="Q149" s="1"/>
    </row>
    <row r="150" spans="1:17" ht="36.75" hidden="1" customHeight="1">
      <c r="A150" s="147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  <c r="N150" s="1"/>
      <c r="O150" s="1"/>
      <c r="P150" s="1"/>
      <c r="Q150" s="1"/>
    </row>
    <row r="151" spans="1:17" ht="24.75">
      <c r="A151" s="67" t="s">
        <v>59</v>
      </c>
      <c r="B151" s="284">
        <f>D149+D139+D129+D124+D116+D112+D105+D92+D68+D43</f>
        <v>0</v>
      </c>
      <c r="C151" s="285"/>
      <c r="D151" s="286"/>
      <c r="E151" s="284">
        <f>G149+G139+G129+G124+G116+G112+G105+G92+G68+G43</f>
        <v>43220</v>
      </c>
      <c r="F151" s="285"/>
      <c r="G151" s="286"/>
      <c r="H151" s="284">
        <f>J149+J139+J129+J124+J116+J112+J105+J92+J68+J43</f>
        <v>29000</v>
      </c>
      <c r="I151" s="285"/>
      <c r="J151" s="286"/>
      <c r="K151" s="284">
        <f>M149+M139+M129+M124+M116+M112+M105+M92+M68+M43</f>
        <v>19100</v>
      </c>
      <c r="L151" s="285"/>
      <c r="M151" s="286"/>
      <c r="N151" s="83" t="s">
        <v>207</v>
      </c>
      <c r="O151" s="1"/>
      <c r="P151" s="1"/>
      <c r="Q151" s="1"/>
    </row>
    <row r="152" spans="1:17" ht="15.75" thickBot="1">
      <c r="A152" s="41" t="s">
        <v>60</v>
      </c>
      <c r="B152" s="278"/>
      <c r="C152" s="279"/>
      <c r="D152" s="279"/>
      <c r="E152" s="279"/>
      <c r="F152" s="279"/>
      <c r="G152" s="279"/>
      <c r="H152" s="279"/>
      <c r="I152" s="279"/>
      <c r="J152" s="279"/>
      <c r="K152" s="280"/>
      <c r="L152" s="76"/>
      <c r="M152" s="85">
        <f>K151+H151+E151+B151</f>
        <v>91320</v>
      </c>
      <c r="N152" s="83" t="s">
        <v>207</v>
      </c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38" t="s">
        <v>401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</sheetData>
  <autoFilter ref="A16:O155">
    <filterColumn colId="0"/>
    <filterColumn colId="13"/>
  </autoFilter>
  <mergeCells count="27">
    <mergeCell ref="B151:D151"/>
    <mergeCell ref="E151:G151"/>
    <mergeCell ref="H151:J151"/>
    <mergeCell ref="K151:M151"/>
    <mergeCell ref="B152:K152"/>
    <mergeCell ref="B150:D150"/>
    <mergeCell ref="E150:G150"/>
    <mergeCell ref="H150:J150"/>
    <mergeCell ref="K150:M150"/>
    <mergeCell ref="A17:A18"/>
    <mergeCell ref="B17:D17"/>
    <mergeCell ref="E17:G17"/>
    <mergeCell ref="H17:J17"/>
    <mergeCell ref="K17:M17"/>
    <mergeCell ref="A14:F14"/>
    <mergeCell ref="A1:M1"/>
    <mergeCell ref="A2:M2"/>
    <mergeCell ref="A4:F4"/>
    <mergeCell ref="A5:F5"/>
    <mergeCell ref="A6:F6"/>
    <mergeCell ref="A7:F7"/>
    <mergeCell ref="A8:F8"/>
    <mergeCell ref="A9:F9"/>
    <mergeCell ref="A10:F10"/>
    <mergeCell ref="A11:F11"/>
    <mergeCell ref="A12:F12"/>
    <mergeCell ref="A13:F13"/>
  </mergeCells>
  <pageMargins left="0.59055118110236227" right="0.15748031496062992" top="0.15748031496062992" bottom="0.15748031496062992" header="0.31496062992125984" footer="0.31496062992125984"/>
  <pageSetup paperSize="9" scale="95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Q154"/>
  <sheetViews>
    <sheetView workbookViewId="0">
      <selection activeCell="G9" sqref="G9:G14"/>
    </sheetView>
  </sheetViews>
  <sheetFormatPr defaultRowHeight="15"/>
  <cols>
    <col min="1" max="1" width="17.5703125" customWidth="1"/>
    <col min="8" max="8" width="12" customWidth="1"/>
    <col min="9" max="9" width="7.140625" customWidth="1"/>
  </cols>
  <sheetData>
    <row r="1" spans="1:17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78" t="s">
        <v>433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78" t="s">
        <v>423</v>
      </c>
      <c r="B5" s="78"/>
      <c r="C5" s="78"/>
      <c r="D5" s="78"/>
      <c r="E5" s="78"/>
      <c r="F5" s="78"/>
      <c r="G5" s="90">
        <v>239.7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87" t="s">
        <v>263</v>
      </c>
      <c r="B6" s="87"/>
      <c r="C6" s="87"/>
      <c r="D6" s="87"/>
      <c r="E6" s="87"/>
      <c r="F6" s="87"/>
      <c r="G6" s="94" t="s">
        <v>498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78" t="s">
        <v>434</v>
      </c>
      <c r="B7" s="78"/>
      <c r="C7" s="78"/>
      <c r="D7" s="78"/>
      <c r="E7" s="78"/>
      <c r="F7" s="78"/>
      <c r="G7" s="198" t="s">
        <v>435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78" t="s">
        <v>426</v>
      </c>
      <c r="B8" s="78"/>
      <c r="C8" s="78"/>
      <c r="D8" s="78"/>
      <c r="E8" s="78"/>
      <c r="F8" s="78"/>
      <c r="G8" s="90">
        <v>1959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78" t="s">
        <v>501</v>
      </c>
      <c r="B9" s="78"/>
      <c r="C9" s="78"/>
      <c r="D9" s="78"/>
      <c r="E9" s="78"/>
      <c r="F9" s="78"/>
      <c r="G9" s="92">
        <v>-13333.71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78" t="s">
        <v>348</v>
      </c>
      <c r="B10" s="78"/>
      <c r="C10" s="78"/>
      <c r="D10" s="78"/>
      <c r="E10" s="78"/>
      <c r="F10" s="78"/>
      <c r="G10" s="194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78" t="s">
        <v>349</v>
      </c>
      <c r="B11" s="78"/>
      <c r="C11" s="78"/>
      <c r="D11" s="78"/>
      <c r="E11" s="78"/>
      <c r="F11" s="78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78" t="s">
        <v>502</v>
      </c>
      <c r="B12" s="137"/>
      <c r="C12" s="137"/>
      <c r="D12" s="137"/>
      <c r="E12" s="137"/>
      <c r="F12" s="137"/>
      <c r="G12" s="92">
        <f>(519.48+15)*G10*H10</f>
        <v>29503.295999999995</v>
      </c>
      <c r="H12" s="188"/>
      <c r="I12" s="137"/>
      <c r="J12" s="137"/>
      <c r="K12" s="137"/>
      <c r="L12" s="137"/>
      <c r="M12" s="137"/>
      <c r="N12" s="137"/>
      <c r="O12" s="137"/>
      <c r="P12" s="137"/>
      <c r="Q12" s="137"/>
    </row>
    <row r="13" spans="1:17">
      <c r="A13" s="78" t="s">
        <v>53</v>
      </c>
      <c r="B13" s="78"/>
      <c r="C13" s="78"/>
      <c r="D13" s="78"/>
      <c r="E13" s="78"/>
      <c r="F13" s="78"/>
      <c r="G13" s="92">
        <f>M152</f>
        <v>18500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78" t="s">
        <v>427</v>
      </c>
      <c r="B14" s="78"/>
      <c r="C14" s="78"/>
      <c r="D14" s="137"/>
      <c r="E14" s="137"/>
      <c r="F14" s="137"/>
      <c r="G14" s="96">
        <f>G12+G9-G13</f>
        <v>-2330.4140000000043</v>
      </c>
      <c r="H14" s="137"/>
      <c r="I14" s="137"/>
      <c r="J14" s="137"/>
      <c r="K14" s="137"/>
      <c r="L14" s="137"/>
      <c r="M14" s="137"/>
      <c r="N14" s="137"/>
      <c r="O14" s="137"/>
      <c r="P14" s="137"/>
      <c r="Q14" s="137"/>
    </row>
    <row r="15" spans="1:17">
      <c r="A15" s="78"/>
      <c r="B15" s="78"/>
      <c r="C15" s="78"/>
      <c r="D15" s="143"/>
      <c r="E15" s="143"/>
      <c r="F15" s="143"/>
      <c r="G15" s="140"/>
      <c r="H15" s="143"/>
      <c r="I15" s="143"/>
      <c r="J15" s="143"/>
      <c r="K15" s="143"/>
      <c r="L15" s="143"/>
      <c r="M15" s="143"/>
      <c r="N15" s="143"/>
      <c r="O15" s="143"/>
      <c r="P15" s="143"/>
      <c r="Q15" s="143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3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</row>
    <row r="18" spans="1:13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</row>
    <row r="19" spans="1:13" hidden="1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hidden="1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</row>
    <row r="21" spans="1:13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</row>
    <row r="22" spans="1:13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</row>
    <row r="23" spans="1:13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</row>
    <row r="24" spans="1:13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</row>
    <row r="25" spans="1:13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</row>
    <row r="26" spans="1:13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</row>
    <row r="27" spans="1:13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</row>
    <row r="28" spans="1:13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</row>
    <row r="29" spans="1:13" hidden="1">
      <c r="A29" s="15" t="s">
        <v>14</v>
      </c>
      <c r="B29" s="12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</row>
    <row r="30" spans="1:13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</row>
    <row r="31" spans="1:13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</row>
    <row r="32" spans="1:13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</row>
    <row r="33" spans="1:13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</row>
    <row r="34" spans="1:13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</row>
    <row r="35" spans="1:13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</row>
    <row r="36" spans="1:13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</row>
    <row r="37" spans="1:13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</row>
    <row r="38" spans="1:13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</row>
    <row r="39" spans="1:13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</row>
    <row r="40" spans="1:13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</row>
    <row r="41" spans="1:13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</row>
    <row r="42" spans="1:13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hidden="1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0</v>
      </c>
      <c r="K43" s="20"/>
      <c r="L43" s="20"/>
      <c r="M43" s="20">
        <f>SUM(M20:M42)</f>
        <v>0</v>
      </c>
    </row>
    <row r="44" spans="1:13" hidden="1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</row>
    <row r="45" spans="1:13" hidden="1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</row>
    <row r="46" spans="1:13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</row>
    <row r="47" spans="1:13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</row>
    <row r="48" spans="1:13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</row>
    <row r="50" spans="1:13" hidden="1">
      <c r="A50" s="16" t="s">
        <v>10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</row>
    <row r="51" spans="1:13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</row>
    <row r="52" spans="1:13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</row>
    <row r="53" spans="1:13" hidden="1">
      <c r="A53" s="15" t="s">
        <v>13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</row>
    <row r="54" spans="1:13" hidden="1">
      <c r="A54" s="15" t="s">
        <v>14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</row>
    <row r="55" spans="1:13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</row>
    <row r="56" spans="1:13" hidden="1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</row>
    <row r="57" spans="1:13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</row>
    <row r="58" spans="1:13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</row>
    <row r="59" spans="1:13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</row>
    <row r="60" spans="1:13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</row>
    <row r="61" spans="1:13" hidden="1">
      <c r="A61" s="15" t="s">
        <v>21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</row>
    <row r="62" spans="1:13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</row>
    <row r="63" spans="1:13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</row>
    <row r="64" spans="1:13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</row>
    <row r="65" spans="1:13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</row>
    <row r="66" spans="1:13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</row>
    <row r="67" spans="1:13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</row>
    <row r="68" spans="1:13" hidden="1">
      <c r="A68" s="25" t="s">
        <v>28</v>
      </c>
      <c r="B68" s="26"/>
      <c r="C68" s="27"/>
      <c r="D68" s="28">
        <f>SUM(D45:D67)</f>
        <v>0</v>
      </c>
      <c r="E68" s="28"/>
      <c r="F68" s="28"/>
      <c r="G68" s="28">
        <f>SUM(G45:G67)</f>
        <v>0</v>
      </c>
      <c r="H68" s="28"/>
      <c r="I68" s="28"/>
      <c r="J68" s="28">
        <f>SUM(J45:J67)</f>
        <v>0</v>
      </c>
      <c r="K68" s="28"/>
      <c r="L68" s="28"/>
      <c r="M68" s="28">
        <f>SUM(M45:M67)</f>
        <v>0</v>
      </c>
    </row>
    <row r="69" spans="1:13" hidden="1">
      <c r="A69" s="29" t="s">
        <v>30</v>
      </c>
      <c r="B69" s="30"/>
      <c r="C69" s="31"/>
      <c r="D69" s="32"/>
      <c r="E69" s="32"/>
      <c r="F69" s="32"/>
      <c r="G69" s="32"/>
      <c r="H69" s="32"/>
      <c r="I69" s="32"/>
      <c r="J69" s="32"/>
      <c r="K69" s="32"/>
      <c r="L69" s="32"/>
      <c r="M69" s="32"/>
    </row>
    <row r="70" spans="1:13" hidden="1">
      <c r="A70" s="11" t="s">
        <v>5</v>
      </c>
      <c r="B70" s="12"/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</row>
    <row r="71" spans="1:13" hidden="1">
      <c r="A71" s="15" t="s">
        <v>6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</row>
    <row r="72" spans="1:13" hidden="1">
      <c r="A72" s="15" t="s">
        <v>7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</row>
    <row r="73" spans="1:13" hidden="1">
      <c r="A73" s="15" t="s">
        <v>8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</row>
    <row r="74" spans="1:13" hidden="1">
      <c r="A74" s="16" t="s">
        <v>10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</row>
    <row r="75" spans="1:13" hidden="1">
      <c r="A75" s="15" t="s">
        <v>11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</row>
    <row r="76" spans="1:13" hidden="1">
      <c r="A76" s="15" t="s">
        <v>12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</row>
    <row r="77" spans="1:13" hidden="1">
      <c r="A77" s="15" t="s">
        <v>13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</row>
    <row r="78" spans="1:13" hidden="1">
      <c r="A78" s="15" t="s">
        <v>14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</row>
    <row r="79" spans="1:13" hidden="1">
      <c r="A79" s="15" t="s">
        <v>15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</row>
    <row r="80" spans="1:13" hidden="1">
      <c r="A80" s="11" t="s">
        <v>16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</row>
    <row r="81" spans="1:13" hidden="1">
      <c r="A81" s="16" t="s">
        <v>17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</row>
    <row r="82" spans="1:13" hidden="1">
      <c r="A82" s="15" t="s">
        <v>18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</row>
    <row r="83" spans="1:13" hidden="1">
      <c r="A83" s="15" t="s">
        <v>19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3" hidden="1">
      <c r="A84" s="15" t="s">
        <v>20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3" hidden="1">
      <c r="A85" s="15" t="s">
        <v>21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</row>
    <row r="86" spans="1:13" hidden="1">
      <c r="A86" s="15" t="s">
        <v>22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</row>
    <row r="87" spans="1:13" hidden="1">
      <c r="A87" s="11" t="s">
        <v>23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</row>
    <row r="88" spans="1:13" hidden="1">
      <c r="A88" s="15" t="s">
        <v>24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</row>
    <row r="89" spans="1:13" hidden="1">
      <c r="A89" s="15" t="s">
        <v>25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</row>
    <row r="90" spans="1:13" hidden="1">
      <c r="A90" s="15" t="s">
        <v>26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</row>
    <row r="91" spans="1:13" hidden="1">
      <c r="A91" s="16" t="s">
        <v>27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</row>
    <row r="92" spans="1:13" hidden="1">
      <c r="A92" s="33" t="s">
        <v>28</v>
      </c>
      <c r="B92" s="34"/>
      <c r="C92" s="35"/>
      <c r="D92" s="36">
        <f>SUM(D70:D91)</f>
        <v>0</v>
      </c>
      <c r="E92" s="36"/>
      <c r="F92" s="36"/>
      <c r="G92" s="36">
        <f>SUM(G70:G91)</f>
        <v>0</v>
      </c>
      <c r="H92" s="36"/>
      <c r="I92" s="36"/>
      <c r="J92" s="36">
        <f>SUM(J70:J91)</f>
        <v>0</v>
      </c>
      <c r="K92" s="36"/>
      <c r="L92" s="36"/>
      <c r="M92" s="36">
        <f>SUM(M70:M91)</f>
        <v>0</v>
      </c>
    </row>
    <row r="93" spans="1:13" hidden="1">
      <c r="A93" s="37" t="s">
        <v>31</v>
      </c>
      <c r="B93" s="38"/>
      <c r="C93" s="39"/>
      <c r="D93" s="40"/>
      <c r="E93" s="40"/>
      <c r="F93" s="40"/>
      <c r="G93" s="40"/>
      <c r="H93" s="40"/>
      <c r="I93" s="40"/>
      <c r="J93" s="40"/>
      <c r="K93" s="40"/>
      <c r="L93" s="40"/>
      <c r="M93" s="40"/>
    </row>
    <row r="94" spans="1:13" hidden="1">
      <c r="A94" s="11" t="s">
        <v>5</v>
      </c>
      <c r="B94" s="12"/>
      <c r="C94" s="13"/>
      <c r="D94" s="14"/>
      <c r="E94" s="14"/>
      <c r="F94" s="14"/>
      <c r="G94" s="14"/>
      <c r="H94" s="14"/>
      <c r="I94" s="14"/>
      <c r="J94" s="14"/>
      <c r="K94" s="14"/>
      <c r="L94" s="14"/>
      <c r="M94" s="14"/>
    </row>
    <row r="95" spans="1:13" hidden="1">
      <c r="A95" s="15" t="s">
        <v>6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</row>
    <row r="96" spans="1:13" hidden="1">
      <c r="A96" s="16" t="s">
        <v>32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</row>
    <row r="97" spans="1:13" hidden="1">
      <c r="A97" s="11" t="s">
        <v>33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hidden="1">
      <c r="A98" s="15" t="s">
        <v>34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hidden="1">
      <c r="A99" s="42" t="s">
        <v>90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</row>
    <row r="100" spans="1:13" hidden="1">
      <c r="A100" s="42" t="s">
        <v>35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</row>
    <row r="101" spans="1:13" hidden="1">
      <c r="A101" s="42" t="s">
        <v>36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</row>
    <row r="102" spans="1:13" hidden="1">
      <c r="A102" s="42" t="s">
        <v>37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</row>
    <row r="103" spans="1:13" hidden="1">
      <c r="A103" s="42" t="s">
        <v>38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</row>
    <row r="104" spans="1:13" hidden="1">
      <c r="A104" s="42" t="s">
        <v>39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</row>
    <row r="105" spans="1:13" hidden="1">
      <c r="A105" s="43" t="s">
        <v>28</v>
      </c>
      <c r="B105" s="44"/>
      <c r="C105" s="45"/>
      <c r="D105" s="46">
        <f>SUM(D94:D104)</f>
        <v>0</v>
      </c>
      <c r="E105" s="46"/>
      <c r="F105" s="46"/>
      <c r="G105" s="46">
        <f>SUM(G94:G104)</f>
        <v>0</v>
      </c>
      <c r="H105" s="46"/>
      <c r="I105" s="46"/>
      <c r="J105" s="46">
        <f>SUM(J94:J104)</f>
        <v>0</v>
      </c>
      <c r="K105" s="46"/>
      <c r="L105" s="46"/>
      <c r="M105" s="46">
        <f>SUM(M94:M104)</f>
        <v>0</v>
      </c>
    </row>
    <row r="106" spans="1:13" hidden="1">
      <c r="A106" s="47" t="s">
        <v>40</v>
      </c>
      <c r="B106" s="48"/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</row>
    <row r="107" spans="1:13" ht="24.75" hidden="1">
      <c r="A107" s="51" t="s">
        <v>62</v>
      </c>
      <c r="B107" s="12"/>
      <c r="C107" s="13"/>
      <c r="D107" s="14"/>
      <c r="E107" s="14"/>
      <c r="F107" s="14"/>
      <c r="G107" s="14"/>
      <c r="H107" s="14"/>
      <c r="I107" s="14"/>
      <c r="J107" s="14"/>
      <c r="K107" s="14"/>
      <c r="L107" s="14"/>
      <c r="M107" s="14"/>
    </row>
    <row r="108" spans="1:13" ht="24.75" hidden="1">
      <c r="A108" s="51" t="s">
        <v>63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</row>
    <row r="109" spans="1:13" ht="36.75" hidden="1">
      <c r="A109" s="51" t="s">
        <v>64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</row>
    <row r="110" spans="1:13" ht="60.75" hidden="1">
      <c r="A110" s="51" t="s">
        <v>65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</row>
    <row r="111" spans="1:13" hidden="1">
      <c r="A111" s="51" t="s">
        <v>61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</row>
    <row r="112" spans="1:13" hidden="1">
      <c r="A112" s="47" t="s">
        <v>28</v>
      </c>
      <c r="B112" s="113"/>
      <c r="C112" s="114"/>
      <c r="D112" s="79">
        <f>SUM(D107:D111)</f>
        <v>0</v>
      </c>
      <c r="E112" s="79"/>
      <c r="F112" s="79"/>
      <c r="G112" s="79">
        <f>SUM(G107:G111)</f>
        <v>0</v>
      </c>
      <c r="H112" s="79"/>
      <c r="I112" s="79"/>
      <c r="J112" s="79">
        <f>SUM(J107:J111)</f>
        <v>0</v>
      </c>
      <c r="K112" s="79"/>
      <c r="L112" s="79"/>
      <c r="M112" s="79">
        <f>SUM(M107:M111)</f>
        <v>0</v>
      </c>
    </row>
    <row r="113" spans="1:13" hidden="1">
      <c r="A113" s="123" t="s">
        <v>77</v>
      </c>
      <c r="B113" s="124"/>
      <c r="C113" s="125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</row>
    <row r="114" spans="1:13" ht="84.75" hidden="1">
      <c r="A114" s="51" t="s">
        <v>78</v>
      </c>
      <c r="B114" s="53"/>
      <c r="C114" s="54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t="24.75" hidden="1">
      <c r="A115" s="15" t="s">
        <v>47</v>
      </c>
      <c r="B115" s="12"/>
      <c r="C115" s="13"/>
      <c r="D115" s="14"/>
      <c r="E115" s="14"/>
      <c r="F115" s="14"/>
      <c r="G115" s="14"/>
      <c r="H115" s="14"/>
      <c r="I115" s="14"/>
      <c r="J115" s="14"/>
      <c r="K115" s="14"/>
      <c r="L115" s="14"/>
      <c r="M115" s="14"/>
    </row>
    <row r="116" spans="1:13" hidden="1">
      <c r="A116" s="123" t="s">
        <v>28</v>
      </c>
      <c r="B116" s="124"/>
      <c r="C116" s="125"/>
      <c r="D116" s="126">
        <f>SUM(D114:D115)</f>
        <v>0</v>
      </c>
      <c r="E116" s="126"/>
      <c r="F116" s="126"/>
      <c r="G116" s="126">
        <f>SUM(G114:G115)</f>
        <v>0</v>
      </c>
      <c r="H116" s="126"/>
      <c r="I116" s="126"/>
      <c r="J116" s="126">
        <f>SUM(J114:J115)</f>
        <v>0</v>
      </c>
      <c r="K116" s="126"/>
      <c r="L116" s="126"/>
      <c r="M116" s="126">
        <f>SUM(M114:M115)</f>
        <v>0</v>
      </c>
    </row>
    <row r="117" spans="1:13" hidden="1">
      <c r="A117" s="115" t="s">
        <v>41</v>
      </c>
      <c r="B117" s="116"/>
      <c r="C117" s="117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</row>
    <row r="118" spans="1:13" ht="36.75" hidden="1">
      <c r="A118" s="15" t="s">
        <v>66</v>
      </c>
      <c r="B118" s="12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</row>
    <row r="119" spans="1:13" ht="24.75" hidden="1">
      <c r="A119" s="15" t="s">
        <v>67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</row>
    <row r="120" spans="1:13" ht="60.75" hidden="1">
      <c r="A120" s="15" t="s">
        <v>69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</row>
    <row r="121" spans="1:13" hidden="1">
      <c r="A121" s="15" t="s">
        <v>70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</row>
    <row r="122" spans="1:13" ht="36.75" hidden="1">
      <c r="A122" s="15" t="s">
        <v>71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</row>
    <row r="123" spans="1:13" hidden="1">
      <c r="A123" s="15" t="s">
        <v>68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</row>
    <row r="124" spans="1:13" hidden="1">
      <c r="A124" s="119" t="s">
        <v>28</v>
      </c>
      <c r="B124" s="120"/>
      <c r="C124" s="121"/>
      <c r="D124" s="122">
        <f>SUM(D118:D123)</f>
        <v>0</v>
      </c>
      <c r="E124" s="122"/>
      <c r="F124" s="122"/>
      <c r="G124" s="122">
        <f>SUM(G118:G123)</f>
        <v>0</v>
      </c>
      <c r="H124" s="122"/>
      <c r="I124" s="122"/>
      <c r="J124" s="122">
        <f>SUM(J118:J123)</f>
        <v>0</v>
      </c>
      <c r="K124" s="122"/>
      <c r="L124" s="122"/>
      <c r="M124" s="122">
        <f>SUM(M118:M123)</f>
        <v>0</v>
      </c>
    </row>
    <row r="125" spans="1:13">
      <c r="A125" s="149" t="s">
        <v>458</v>
      </c>
      <c r="B125" s="150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</row>
    <row r="126" spans="1:13" ht="24.75">
      <c r="A126" s="11"/>
      <c r="B126" s="12"/>
      <c r="C126" s="13"/>
      <c r="D126" s="14"/>
      <c r="E126" s="14"/>
      <c r="F126" s="14"/>
      <c r="G126" s="14"/>
      <c r="H126" s="6" t="s">
        <v>439</v>
      </c>
      <c r="I126" s="14">
        <v>1</v>
      </c>
      <c r="J126" s="75">
        <v>15500</v>
      </c>
      <c r="K126" s="14"/>
      <c r="L126" s="14"/>
      <c r="M126" s="14"/>
    </row>
    <row r="127" spans="1:13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</row>
    <row r="128" spans="1:13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</row>
    <row r="129" spans="1:13">
      <c r="A129" s="153" t="s">
        <v>28</v>
      </c>
      <c r="B129" s="148"/>
      <c r="C129" s="154"/>
      <c r="D129" s="155">
        <f>SUM(D126:D128)</f>
        <v>0</v>
      </c>
      <c r="E129" s="155"/>
      <c r="F129" s="155"/>
      <c r="G129" s="155">
        <f>SUM(G126:G128)</f>
        <v>0</v>
      </c>
      <c r="H129" s="155"/>
      <c r="I129" s="155"/>
      <c r="J129" s="155">
        <f>SUM(J126:J128)</f>
        <v>15500</v>
      </c>
      <c r="K129" s="155"/>
      <c r="L129" s="155"/>
      <c r="M129" s="155">
        <f>SUM(M126:M128)</f>
        <v>0</v>
      </c>
    </row>
    <row r="130" spans="1:13" hidden="1">
      <c r="A130" s="127" t="s">
        <v>459</v>
      </c>
      <c r="B130" s="128"/>
      <c r="C130" s="129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</row>
    <row r="131" spans="1:13" ht="24.75" hidden="1">
      <c r="A131" s="15" t="s">
        <v>44</v>
      </c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</row>
    <row r="132" spans="1:13" hidden="1">
      <c r="A132" s="15" t="s">
        <v>45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</row>
    <row r="133" spans="1:13" ht="36.75" hidden="1">
      <c r="A133" s="15" t="s">
        <v>72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</row>
    <row r="134" spans="1:13" ht="48.75" hidden="1">
      <c r="A134" s="15" t="s">
        <v>73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</row>
    <row r="135" spans="1:13" ht="72.75" hidden="1">
      <c r="A135" s="15" t="s">
        <v>74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</row>
    <row r="136" spans="1:13" ht="60.75" hidden="1">
      <c r="A136" s="15" t="s">
        <v>75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</row>
    <row r="137" spans="1:13" hidden="1">
      <c r="A137" s="15" t="s">
        <v>46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</row>
    <row r="138" spans="1:13" ht="84.75" hidden="1">
      <c r="A138" s="15" t="s">
        <v>76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</row>
    <row r="139" spans="1:13" hidden="1">
      <c r="A139" s="127" t="s">
        <v>28</v>
      </c>
      <c r="B139" s="131"/>
      <c r="C139" s="132"/>
      <c r="D139" s="133">
        <f>SUM(D131:D138)</f>
        <v>0</v>
      </c>
      <c r="E139" s="133"/>
      <c r="F139" s="133"/>
      <c r="G139" s="133">
        <f>SUM(G131:G138)</f>
        <v>0</v>
      </c>
      <c r="H139" s="133"/>
      <c r="I139" s="133"/>
      <c r="J139" s="133">
        <f>SUM(J131:J138)</f>
        <v>0</v>
      </c>
      <c r="K139" s="133"/>
      <c r="L139" s="133"/>
      <c r="M139" s="133">
        <f>SUM(M131:M138)</f>
        <v>0</v>
      </c>
    </row>
    <row r="140" spans="1:13" ht="24.75">
      <c r="A140" s="62" t="s">
        <v>48</v>
      </c>
      <c r="B140" s="63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ht="24.75" hidden="1">
      <c r="A141" s="15" t="s">
        <v>49</v>
      </c>
      <c r="B141" s="12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4"/>
    </row>
    <row r="142" spans="1:13" ht="24.75" hidden="1">
      <c r="A142" s="15" t="s">
        <v>50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</row>
    <row r="143" spans="1:13" ht="24.75" hidden="1">
      <c r="A143" s="15" t="s">
        <v>51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</row>
    <row r="144" spans="1:13" ht="24.75" hidden="1">
      <c r="A144" s="15" t="s">
        <v>52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</row>
    <row r="145" spans="1:13" ht="72">
      <c r="A145" s="145" t="s">
        <v>79</v>
      </c>
      <c r="B145" s="12"/>
      <c r="C145" s="13"/>
      <c r="D145" s="14"/>
      <c r="E145" s="14"/>
      <c r="F145" s="14"/>
      <c r="G145" s="14"/>
      <c r="H145" s="144" t="s">
        <v>436</v>
      </c>
      <c r="I145" s="14">
        <v>5</v>
      </c>
      <c r="J145" s="75">
        <v>3000</v>
      </c>
      <c r="K145" s="14"/>
      <c r="L145" s="14"/>
      <c r="M145" s="14"/>
    </row>
    <row r="146" spans="1:13" ht="48.75" hidden="1">
      <c r="A146" s="15" t="s">
        <v>80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</row>
    <row r="147" spans="1:13" ht="108.75" hidden="1">
      <c r="A147" s="15" t="s">
        <v>81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</row>
    <row r="148" spans="1:13" ht="48.75" hidden="1">
      <c r="A148" s="15" t="s">
        <v>82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</row>
    <row r="149" spans="1:13">
      <c r="A149" s="17" t="s">
        <v>28</v>
      </c>
      <c r="B149" s="166"/>
      <c r="C149" s="167"/>
      <c r="D149" s="80">
        <f>SUM(D141:D148)</f>
        <v>0</v>
      </c>
      <c r="E149" s="80"/>
      <c r="F149" s="80"/>
      <c r="G149" s="80">
        <f>SUM(G141:G148)</f>
        <v>0</v>
      </c>
      <c r="H149" s="80"/>
      <c r="I149" s="80"/>
      <c r="J149" s="80">
        <f>SUM(J141:J148)</f>
        <v>3000</v>
      </c>
      <c r="K149" s="80"/>
      <c r="L149" s="80"/>
      <c r="M149" s="80">
        <f>SUM(M141:M148)</f>
        <v>0</v>
      </c>
    </row>
    <row r="150" spans="1:13" ht="24.75">
      <c r="A150" s="66" t="s">
        <v>58</v>
      </c>
      <c r="B150" s="287" t="s">
        <v>84</v>
      </c>
      <c r="C150" s="288"/>
      <c r="D150" s="289"/>
      <c r="E150" s="281" t="s">
        <v>85</v>
      </c>
      <c r="F150" s="282"/>
      <c r="G150" s="283"/>
      <c r="H150" s="281" t="s">
        <v>86</v>
      </c>
      <c r="I150" s="282"/>
      <c r="J150" s="283"/>
      <c r="K150" s="281" t="s">
        <v>87</v>
      </c>
      <c r="L150" s="282"/>
      <c r="M150" s="283"/>
    </row>
    <row r="151" spans="1:13" ht="24.75">
      <c r="A151" s="67" t="s">
        <v>59</v>
      </c>
      <c r="B151" s="310">
        <f>D43+D68+D92+D105+D112+D116+D124+D129+D139+D149</f>
        <v>0</v>
      </c>
      <c r="C151" s="311"/>
      <c r="D151" s="312"/>
      <c r="E151" s="310">
        <f>G43+G68+G92+G105+G112+G116+G124+G129+G139+G149</f>
        <v>0</v>
      </c>
      <c r="F151" s="311"/>
      <c r="G151" s="312"/>
      <c r="H151" s="310">
        <f>J43+J68+J92+J105+J112+J116+J124+J129+J139+J149</f>
        <v>18500</v>
      </c>
      <c r="I151" s="311"/>
      <c r="J151" s="312"/>
      <c r="K151" s="310">
        <f>M43+M68+M92+M105+M112+M116+M124+M129+M139+M149</f>
        <v>0</v>
      </c>
      <c r="L151" s="311"/>
      <c r="M151" s="312"/>
    </row>
    <row r="152" spans="1:13" ht="15.75" thickBot="1">
      <c r="A152" s="41" t="s">
        <v>60</v>
      </c>
      <c r="B152" s="169"/>
      <c r="C152" s="170"/>
      <c r="D152" s="170"/>
      <c r="E152" s="170"/>
      <c r="F152" s="170"/>
      <c r="G152" s="170"/>
      <c r="H152" s="170"/>
      <c r="I152" s="170"/>
      <c r="J152" s="170"/>
      <c r="K152" s="171"/>
      <c r="L152" s="136"/>
      <c r="M152" s="168">
        <f>B151+E151+H151+K151</f>
        <v>18500</v>
      </c>
    </row>
    <row r="154" spans="1:13">
      <c r="A154" s="138" t="s">
        <v>401</v>
      </c>
    </row>
  </sheetData>
  <autoFilter ref="A16:O154"/>
  <mergeCells count="15">
    <mergeCell ref="B150:D150"/>
    <mergeCell ref="E150:G150"/>
    <mergeCell ref="H150:J150"/>
    <mergeCell ref="K150:M150"/>
    <mergeCell ref="B151:D151"/>
    <mergeCell ref="E151:G151"/>
    <mergeCell ref="H151:J151"/>
    <mergeCell ref="K151:M151"/>
    <mergeCell ref="A1:M1"/>
    <mergeCell ref="A2:M2"/>
    <mergeCell ref="A17:A18"/>
    <mergeCell ref="B17:D17"/>
    <mergeCell ref="E17:G17"/>
    <mergeCell ref="H17:J17"/>
    <mergeCell ref="K17:M17"/>
  </mergeCells>
  <pageMargins left="0.78740157480314965" right="0.39370078740157483" top="0.39370078740157483" bottom="0.39370078740157483" header="0.31496062992125984" footer="0.31496062992125984"/>
  <pageSetup paperSize="9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M155"/>
  <sheetViews>
    <sheetView zoomScaleNormal="100" workbookViewId="0">
      <selection activeCell="G9" sqref="G9:G14"/>
    </sheetView>
  </sheetViews>
  <sheetFormatPr defaultRowHeight="15"/>
  <cols>
    <col min="1" max="1" width="17.42578125" customWidth="1"/>
    <col min="2" max="2" width="9.42578125" customWidth="1"/>
    <col min="3" max="3" width="6.7109375" customWidth="1"/>
    <col min="4" max="4" width="9.28515625" customWidth="1"/>
    <col min="5" max="5" width="14.28515625" customWidth="1"/>
    <col min="8" max="8" width="11" customWidth="1"/>
    <col min="11" max="11" width="9.7109375" customWidth="1"/>
  </cols>
  <sheetData>
    <row r="1" spans="1:13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</row>
    <row r="2" spans="1:13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</row>
    <row r="3" spans="1:1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ht="15.75">
      <c r="A4" s="294" t="s">
        <v>422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>
      <c r="A5" s="78" t="s">
        <v>423</v>
      </c>
      <c r="B5" s="78"/>
      <c r="C5" s="78"/>
      <c r="D5" s="78"/>
      <c r="E5" s="78"/>
      <c r="F5" s="78"/>
      <c r="G5" s="196">
        <v>257.60000000000002</v>
      </c>
      <c r="H5" s="78"/>
      <c r="I5" s="78"/>
      <c r="J5" s="78"/>
      <c r="K5" s="78"/>
      <c r="L5" s="78"/>
      <c r="M5" s="78"/>
    </row>
    <row r="6" spans="1:13">
      <c r="A6" s="78" t="s">
        <v>206</v>
      </c>
      <c r="B6" s="78"/>
      <c r="C6" s="78"/>
      <c r="D6" s="78"/>
      <c r="E6" s="78"/>
      <c r="F6" s="78"/>
      <c r="G6" s="196">
        <v>514.6</v>
      </c>
      <c r="H6" s="78"/>
      <c r="I6" s="78"/>
      <c r="J6" s="78"/>
      <c r="K6" s="78"/>
      <c r="L6" s="78"/>
      <c r="M6" s="78"/>
    </row>
    <row r="7" spans="1:13">
      <c r="A7" s="78" t="s">
        <v>424</v>
      </c>
      <c r="B7" s="78"/>
      <c r="C7" s="78"/>
      <c r="D7" s="78"/>
      <c r="E7" s="78"/>
      <c r="F7" s="78"/>
      <c r="G7" s="197" t="s">
        <v>425</v>
      </c>
      <c r="H7" s="78"/>
      <c r="I7" s="78"/>
      <c r="J7" s="78"/>
      <c r="K7" s="78"/>
      <c r="L7" s="78"/>
      <c r="M7" s="78"/>
    </row>
    <row r="8" spans="1:13">
      <c r="A8" s="78" t="s">
        <v>426</v>
      </c>
      <c r="B8" s="78"/>
      <c r="C8" s="78"/>
      <c r="D8" s="78"/>
      <c r="E8" s="78"/>
      <c r="F8" s="78"/>
      <c r="G8" s="196">
        <v>1958</v>
      </c>
      <c r="H8" s="78"/>
      <c r="I8" s="78"/>
      <c r="J8" s="78"/>
      <c r="K8" s="78"/>
      <c r="L8" s="78"/>
      <c r="M8" s="78"/>
    </row>
    <row r="9" spans="1:13">
      <c r="A9" s="78" t="s">
        <v>501</v>
      </c>
      <c r="B9" s="78"/>
      <c r="C9" s="78"/>
      <c r="D9" s="78"/>
      <c r="E9" s="78"/>
      <c r="F9" s="78"/>
      <c r="G9" s="96">
        <v>-8826.25</v>
      </c>
      <c r="H9" s="78"/>
      <c r="I9" s="78"/>
      <c r="J9" s="78"/>
      <c r="K9" s="78"/>
      <c r="L9" s="78"/>
      <c r="M9" s="78"/>
    </row>
    <row r="10" spans="1:13">
      <c r="A10" s="78" t="s">
        <v>348</v>
      </c>
      <c r="B10" s="78"/>
      <c r="C10" s="78"/>
      <c r="D10" s="78"/>
      <c r="E10" s="78"/>
      <c r="F10" s="78"/>
      <c r="G10" s="195">
        <v>4.5999999999999996</v>
      </c>
      <c r="H10" s="189">
        <v>12</v>
      </c>
      <c r="I10" s="78"/>
      <c r="J10" s="78"/>
      <c r="K10" s="78"/>
      <c r="L10" s="78"/>
      <c r="M10" s="78"/>
    </row>
    <row r="11" spans="1:13">
      <c r="A11" s="78" t="s">
        <v>349</v>
      </c>
      <c r="B11" s="78"/>
      <c r="C11" s="78"/>
      <c r="D11" s="78"/>
      <c r="E11" s="78"/>
      <c r="F11" s="78"/>
      <c r="G11" s="92"/>
      <c r="H11" s="78"/>
      <c r="I11" s="78"/>
      <c r="J11" s="78"/>
      <c r="K11" s="78"/>
      <c r="L11" s="78"/>
      <c r="M11" s="78"/>
    </row>
    <row r="12" spans="1:13">
      <c r="A12" s="78" t="s">
        <v>502</v>
      </c>
      <c r="B12" s="78"/>
      <c r="C12" s="78"/>
      <c r="D12" s="78"/>
      <c r="E12" s="78"/>
      <c r="F12" s="78"/>
      <c r="G12" s="92">
        <f>G6*G10*H10</f>
        <v>28405.919999999998</v>
      </c>
      <c r="H12" s="188"/>
      <c r="I12" s="78"/>
      <c r="J12" s="78"/>
      <c r="K12" s="78"/>
      <c r="L12" s="78"/>
      <c r="M12" s="78"/>
    </row>
    <row r="13" spans="1:13">
      <c r="A13" s="78" t="s">
        <v>53</v>
      </c>
      <c r="B13" s="78"/>
      <c r="C13" s="78"/>
      <c r="D13" s="78"/>
      <c r="E13" s="78"/>
      <c r="F13" s="78"/>
      <c r="G13" s="96">
        <f>M153</f>
        <v>22840</v>
      </c>
      <c r="H13" s="78"/>
      <c r="I13" s="78"/>
      <c r="J13" s="78"/>
      <c r="K13" s="78"/>
      <c r="L13" s="78"/>
      <c r="M13" s="78"/>
    </row>
    <row r="14" spans="1:13">
      <c r="A14" s="78" t="s">
        <v>427</v>
      </c>
      <c r="B14" s="78"/>
      <c r="C14" s="78"/>
      <c r="D14" s="78"/>
      <c r="E14" s="78"/>
      <c r="F14" s="78"/>
      <c r="G14" s="96">
        <f>G12+G9-G13</f>
        <v>-3260.3300000000017</v>
      </c>
      <c r="H14" s="78"/>
      <c r="I14" s="78"/>
      <c r="J14" s="78"/>
      <c r="K14" s="78"/>
      <c r="L14" s="78"/>
      <c r="M14" s="78"/>
    </row>
    <row r="15" spans="1:13">
      <c r="A15" s="78"/>
      <c r="B15" s="78"/>
      <c r="C15" s="78"/>
      <c r="D15" s="78"/>
      <c r="E15" s="78"/>
      <c r="F15" s="78"/>
      <c r="G15" s="139"/>
      <c r="H15" s="78"/>
      <c r="I15" s="78"/>
      <c r="J15" s="78"/>
      <c r="K15" s="78"/>
      <c r="L15" s="78"/>
      <c r="M15" s="78"/>
    </row>
    <row r="16" spans="1:13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</row>
    <row r="17" spans="1:13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</row>
    <row r="18" spans="1:13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</row>
    <row r="19" spans="1:13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</row>
    <row r="21" spans="1:13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</row>
    <row r="22" spans="1:13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</row>
    <row r="23" spans="1:13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</row>
    <row r="24" spans="1:13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</row>
    <row r="25" spans="1:13">
      <c r="A25" s="16" t="s">
        <v>10</v>
      </c>
      <c r="B25" s="12"/>
      <c r="C25" s="13"/>
      <c r="D25" s="14"/>
      <c r="E25" s="14" t="s">
        <v>175</v>
      </c>
      <c r="F25" s="14">
        <v>10</v>
      </c>
      <c r="G25" s="14">
        <v>9900</v>
      </c>
      <c r="H25" s="14"/>
      <c r="I25" s="14"/>
      <c r="J25" s="14"/>
      <c r="K25" s="14"/>
      <c r="L25" s="14"/>
      <c r="M25" s="14"/>
    </row>
    <row r="26" spans="1:13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</row>
    <row r="27" spans="1:13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</row>
    <row r="28" spans="1:13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</row>
    <row r="29" spans="1:13">
      <c r="A29" s="15" t="s">
        <v>14</v>
      </c>
      <c r="B29" s="12"/>
      <c r="C29" s="13"/>
      <c r="D29" s="14"/>
      <c r="E29" s="14" t="s">
        <v>175</v>
      </c>
      <c r="F29" s="14">
        <v>20</v>
      </c>
      <c r="G29" s="14">
        <v>10440</v>
      </c>
      <c r="H29" s="14"/>
      <c r="I29" s="14"/>
      <c r="J29" s="14"/>
      <c r="K29" s="14"/>
      <c r="L29" s="14"/>
      <c r="M29" s="14"/>
    </row>
    <row r="30" spans="1:13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</row>
    <row r="31" spans="1:13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</row>
    <row r="32" spans="1:13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</row>
    <row r="33" spans="1:13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</row>
    <row r="34" spans="1:13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</row>
    <row r="35" spans="1:13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</row>
    <row r="36" spans="1:13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</row>
    <row r="37" spans="1:13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</row>
    <row r="38" spans="1:13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</row>
    <row r="39" spans="1:13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</row>
    <row r="40" spans="1:13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</row>
    <row r="41" spans="1:13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</row>
    <row r="42" spans="1:13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>
      <c r="A43" s="16" t="s">
        <v>437</v>
      </c>
      <c r="B43" s="12"/>
      <c r="C43" s="13"/>
      <c r="D43" s="14"/>
      <c r="E43" s="14" t="s">
        <v>175</v>
      </c>
      <c r="F43" s="14">
        <v>10</v>
      </c>
      <c r="G43" s="14">
        <v>2500</v>
      </c>
      <c r="H43" s="14"/>
      <c r="I43" s="14"/>
      <c r="J43" s="14"/>
      <c r="K43" s="14"/>
      <c r="L43" s="14"/>
      <c r="M43" s="14"/>
    </row>
    <row r="44" spans="1:13">
      <c r="A44" s="17" t="s">
        <v>28</v>
      </c>
      <c r="B44" s="18"/>
      <c r="C44" s="19"/>
      <c r="D44" s="20">
        <f>SUM(D20:D43)</f>
        <v>0</v>
      </c>
      <c r="E44" s="20"/>
      <c r="F44" s="20"/>
      <c r="G44" s="20">
        <f>SUM(G25:G43)</f>
        <v>22840</v>
      </c>
      <c r="H44" s="20"/>
      <c r="I44" s="20"/>
      <c r="J44" s="20">
        <f>SUM(J20:J43)</f>
        <v>0</v>
      </c>
      <c r="K44" s="20"/>
      <c r="L44" s="20"/>
      <c r="M44" s="20">
        <f>SUM(M20:M43)</f>
        <v>0</v>
      </c>
    </row>
    <row r="45" spans="1:13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</row>
    <row r="46" spans="1:13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</row>
    <row r="47" spans="1:13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</row>
    <row r="48" spans="1:13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</row>
    <row r="50" spans="1:13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</row>
    <row r="51" spans="1:13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</row>
    <row r="52" spans="1:13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</row>
    <row r="53" spans="1:13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</row>
    <row r="54" spans="1:13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</row>
    <row r="55" spans="1:13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</row>
    <row r="56" spans="1:13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</row>
    <row r="57" spans="1:13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</row>
    <row r="58" spans="1:13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</row>
    <row r="59" spans="1:13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</row>
    <row r="60" spans="1:13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</row>
    <row r="61" spans="1:13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</row>
    <row r="62" spans="1:13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</row>
    <row r="63" spans="1:13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</row>
    <row r="64" spans="1:13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</row>
    <row r="65" spans="1:13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</row>
    <row r="66" spans="1:13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</row>
    <row r="67" spans="1:13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</row>
    <row r="68" spans="1:13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</row>
    <row r="69" spans="1:13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</row>
    <row r="70" spans="1:13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</row>
    <row r="71" spans="1:13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</row>
    <row r="72" spans="1:13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</row>
    <row r="73" spans="1:13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</row>
    <row r="74" spans="1:13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</row>
    <row r="75" spans="1:13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</row>
    <row r="76" spans="1:13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</row>
    <row r="77" spans="1:13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</row>
    <row r="78" spans="1:13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</row>
    <row r="79" spans="1:13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</row>
    <row r="80" spans="1:13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</row>
    <row r="81" spans="1:13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</row>
    <row r="82" spans="1:13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</row>
    <row r="83" spans="1:13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3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3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</row>
    <row r="86" spans="1:13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</row>
    <row r="87" spans="1:13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</row>
    <row r="88" spans="1:13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</row>
    <row r="89" spans="1:13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</row>
    <row r="90" spans="1:13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</row>
    <row r="91" spans="1:13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</row>
    <row r="92" spans="1:13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</row>
    <row r="93" spans="1:13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</row>
    <row r="94" spans="1:13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</row>
    <row r="95" spans="1:13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</row>
    <row r="96" spans="1:13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</row>
    <row r="97" spans="1:13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hidden="1">
      <c r="A98" s="1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</row>
    <row r="100" spans="1:13" hidden="1">
      <c r="A100" s="42" t="s">
        <v>90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</row>
    <row r="101" spans="1:13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</row>
    <row r="102" spans="1:13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</row>
    <row r="103" spans="1:13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</row>
    <row r="104" spans="1:13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</row>
    <row r="105" spans="1:13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</row>
    <row r="106" spans="1:13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</row>
    <row r="107" spans="1:13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</row>
    <row r="108" spans="1:13" ht="24.75" hidden="1">
      <c r="A108" s="51" t="s">
        <v>62</v>
      </c>
      <c r="B108" s="12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</row>
    <row r="109" spans="1:13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</row>
    <row r="110" spans="1:13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</row>
    <row r="111" spans="1:13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</row>
    <row r="112" spans="1:13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</row>
    <row r="113" spans="1:13" hidden="1">
      <c r="A113" s="47" t="s">
        <v>28</v>
      </c>
      <c r="B113" s="113"/>
      <c r="C113" s="114"/>
      <c r="D113" s="79">
        <f>SUM(D108:D112)</f>
        <v>0</v>
      </c>
      <c r="E113" s="79"/>
      <c r="F113" s="79"/>
      <c r="G113" s="79">
        <f>SUM(G108:G112)</f>
        <v>0</v>
      </c>
      <c r="H113" s="79"/>
      <c r="I113" s="79"/>
      <c r="J113" s="79">
        <f>SUM(J108:J112)</f>
        <v>0</v>
      </c>
      <c r="K113" s="79"/>
      <c r="L113" s="79"/>
      <c r="M113" s="79">
        <f>SUM(M108:M112)</f>
        <v>0</v>
      </c>
    </row>
    <row r="114" spans="1:13" hidden="1">
      <c r="A114" s="123" t="s">
        <v>77</v>
      </c>
      <c r="B114" s="124"/>
      <c r="C114" s="125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</row>
    <row r="115" spans="1:13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</row>
    <row r="117" spans="1:13" hidden="1">
      <c r="A117" s="123" t="s">
        <v>28</v>
      </c>
      <c r="B117" s="124"/>
      <c r="C117" s="125"/>
      <c r="D117" s="126">
        <f>SUM(D115:D116)</f>
        <v>0</v>
      </c>
      <c r="E117" s="126"/>
      <c r="F117" s="126"/>
      <c r="G117" s="126">
        <f>SUM(G115:G116)</f>
        <v>0</v>
      </c>
      <c r="H117" s="126"/>
      <c r="I117" s="126"/>
      <c r="J117" s="126">
        <f>SUM(J115:J116)</f>
        <v>0</v>
      </c>
      <c r="K117" s="126"/>
      <c r="L117" s="126"/>
      <c r="M117" s="126">
        <f>SUM(M115:M116)</f>
        <v>0</v>
      </c>
    </row>
    <row r="118" spans="1:13" hidden="1">
      <c r="A118" s="115" t="s">
        <v>41</v>
      </c>
      <c r="B118" s="116"/>
      <c r="C118" s="117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</row>
    <row r="119" spans="1:13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</row>
    <row r="120" spans="1:13" ht="24.75" hidden="1">
      <c r="A120" s="15" t="s">
        <v>360</v>
      </c>
      <c r="B120" s="12"/>
      <c r="C120" s="13"/>
      <c r="D120" s="14"/>
      <c r="E120" s="14"/>
      <c r="F120" s="14"/>
      <c r="G120" s="14"/>
      <c r="H120" s="14"/>
      <c r="I120" s="14"/>
      <c r="J120" s="75"/>
      <c r="K120" s="14"/>
      <c r="L120" s="14"/>
      <c r="M120" s="14"/>
    </row>
    <row r="121" spans="1:13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</row>
    <row r="122" spans="1:13" hidden="1">
      <c r="A122" s="15" t="s">
        <v>428</v>
      </c>
      <c r="B122" s="12"/>
      <c r="C122" s="13"/>
      <c r="D122" s="14"/>
      <c r="E122" s="14"/>
      <c r="F122" s="14"/>
      <c r="G122" s="14"/>
      <c r="H122" s="14"/>
      <c r="I122" s="14"/>
      <c r="J122" s="75"/>
      <c r="K122" s="14"/>
      <c r="L122" s="14"/>
      <c r="M122" s="14"/>
    </row>
    <row r="123" spans="1:13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</row>
    <row r="124" spans="1:13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</row>
    <row r="125" spans="1:13" hidden="1">
      <c r="A125" s="119" t="s">
        <v>28</v>
      </c>
      <c r="B125" s="120"/>
      <c r="C125" s="121"/>
      <c r="D125" s="122">
        <f>SUM(D119:D124)</f>
        <v>0</v>
      </c>
      <c r="E125" s="122"/>
      <c r="F125" s="122"/>
      <c r="G125" s="122">
        <f>SUM(G119:G124)</f>
        <v>0</v>
      </c>
      <c r="H125" s="122"/>
      <c r="I125" s="122"/>
      <c r="J125" s="122">
        <f>SUM(J119:J124)</f>
        <v>0</v>
      </c>
      <c r="K125" s="122"/>
      <c r="L125" s="122"/>
      <c r="M125" s="122">
        <f>SUM(M119:M124)</f>
        <v>0</v>
      </c>
    </row>
    <row r="126" spans="1:13" hidden="1">
      <c r="A126" s="149" t="s">
        <v>458</v>
      </c>
      <c r="B126" s="150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</row>
    <row r="127" spans="1:13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</row>
    <row r="128" spans="1:13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</row>
    <row r="129" spans="1:13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</row>
    <row r="130" spans="1:13" hidden="1">
      <c r="A130" s="153" t="s">
        <v>28</v>
      </c>
      <c r="B130" s="148"/>
      <c r="C130" s="154"/>
      <c r="D130" s="155">
        <f>SUM(D127:D129)</f>
        <v>0</v>
      </c>
      <c r="E130" s="155"/>
      <c r="F130" s="155"/>
      <c r="G130" s="155">
        <f>SUM(G127:G129)</f>
        <v>0</v>
      </c>
      <c r="H130" s="155"/>
      <c r="I130" s="155"/>
      <c r="J130" s="155">
        <f>SUM(J127:J129)</f>
        <v>0</v>
      </c>
      <c r="K130" s="155"/>
      <c r="L130" s="155"/>
      <c r="M130" s="155">
        <f>SUM(M127:M129)</f>
        <v>0</v>
      </c>
    </row>
    <row r="131" spans="1:13" hidden="1">
      <c r="A131" s="127" t="s">
        <v>459</v>
      </c>
      <c r="B131" s="128"/>
      <c r="C131" s="129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</row>
    <row r="132" spans="1:13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</row>
    <row r="133" spans="1:13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</row>
    <row r="134" spans="1:13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</row>
    <row r="135" spans="1:13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</row>
    <row r="136" spans="1:13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</row>
    <row r="137" spans="1:13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</row>
    <row r="138" spans="1:13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</row>
    <row r="139" spans="1:13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</row>
    <row r="140" spans="1:13" hidden="1">
      <c r="A140" s="127" t="s">
        <v>28</v>
      </c>
      <c r="B140" s="131"/>
      <c r="C140" s="132"/>
      <c r="D140" s="133">
        <f>SUM(D132:D139)</f>
        <v>0</v>
      </c>
      <c r="E140" s="133"/>
      <c r="F140" s="133"/>
      <c r="G140" s="133">
        <f>SUM(G132:G139)</f>
        <v>0</v>
      </c>
      <c r="H140" s="133"/>
      <c r="I140" s="133"/>
      <c r="J140" s="133">
        <f>SUM(J132:J139)</f>
        <v>0</v>
      </c>
      <c r="K140" s="133"/>
      <c r="L140" s="133"/>
      <c r="M140" s="133">
        <f>SUM(M132:M139)</f>
        <v>0</v>
      </c>
    </row>
    <row r="141" spans="1:13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</row>
    <row r="143" spans="1:13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</row>
    <row r="144" spans="1:13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</row>
    <row r="145" spans="1:13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</row>
    <row r="146" spans="1:13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</row>
    <row r="147" spans="1:13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</row>
    <row r="148" spans="1:13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</row>
    <row r="149" spans="1:13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</row>
    <row r="150" spans="1:13" hidden="1">
      <c r="A150" s="17" t="s">
        <v>28</v>
      </c>
      <c r="B150" s="166"/>
      <c r="C150" s="167"/>
      <c r="D150" s="80">
        <f>SUM(D142:D149)</f>
        <v>0</v>
      </c>
      <c r="E150" s="80"/>
      <c r="F150" s="80"/>
      <c r="G150" s="80">
        <f>SUM(G142:G149)</f>
        <v>0</v>
      </c>
      <c r="H150" s="80"/>
      <c r="I150" s="80"/>
      <c r="J150" s="80">
        <f>SUM(J142:J149)</f>
        <v>0</v>
      </c>
      <c r="K150" s="80"/>
      <c r="L150" s="80"/>
      <c r="M150" s="80">
        <f>SUM(M142:M149)</f>
        <v>0</v>
      </c>
    </row>
    <row r="151" spans="1:13" ht="24.75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</row>
    <row r="152" spans="1:13" ht="24.75">
      <c r="A152" s="67" t="s">
        <v>59</v>
      </c>
      <c r="B152" s="314">
        <f>D44+D69+D93+D106+D113+D117+D125+D130+D140+D150</f>
        <v>0</v>
      </c>
      <c r="C152" s="315"/>
      <c r="D152" s="316"/>
      <c r="E152" s="314">
        <f>G44+G69+G93+G106+G113+G117+G125+G130+G140+G150</f>
        <v>22840</v>
      </c>
      <c r="F152" s="315"/>
      <c r="G152" s="316"/>
      <c r="H152" s="314">
        <f>J44+J69+J93+J106+J113+J117+J125+J130+J140+J150</f>
        <v>0</v>
      </c>
      <c r="I152" s="315"/>
      <c r="J152" s="316"/>
      <c r="K152" s="314">
        <f>M44+M69+M93+M106+M113+M117+M125+M130+M140+M150</f>
        <v>0</v>
      </c>
      <c r="L152" s="315"/>
      <c r="M152" s="316"/>
    </row>
    <row r="153" spans="1:13" ht="15.75" thickBot="1">
      <c r="A153" s="41" t="s">
        <v>60</v>
      </c>
      <c r="B153" s="313"/>
      <c r="C153" s="279"/>
      <c r="D153" s="279"/>
      <c r="E153" s="279"/>
      <c r="F153" s="279"/>
      <c r="G153" s="279"/>
      <c r="H153" s="279"/>
      <c r="I153" s="279"/>
      <c r="J153" s="279"/>
      <c r="K153" s="280"/>
      <c r="L153" s="136"/>
      <c r="M153" s="85">
        <f>B152+E152+H152+K152</f>
        <v>22840</v>
      </c>
    </row>
    <row r="155" spans="1:13">
      <c r="A155" s="138" t="s">
        <v>401</v>
      </c>
    </row>
  </sheetData>
  <autoFilter ref="A16:N155"/>
  <mergeCells count="17">
    <mergeCell ref="B153:K153"/>
    <mergeCell ref="B151:D151"/>
    <mergeCell ref="E151:G151"/>
    <mergeCell ref="H151:J151"/>
    <mergeCell ref="K151:M151"/>
    <mergeCell ref="B152:D152"/>
    <mergeCell ref="E152:G152"/>
    <mergeCell ref="H152:J152"/>
    <mergeCell ref="K152:M152"/>
    <mergeCell ref="A1:M1"/>
    <mergeCell ref="A2:M2"/>
    <mergeCell ref="A4:M4"/>
    <mergeCell ref="A17:A18"/>
    <mergeCell ref="B17:D17"/>
    <mergeCell ref="E17:G17"/>
    <mergeCell ref="H17:J17"/>
    <mergeCell ref="K17:M17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M155"/>
  <sheetViews>
    <sheetView workbookViewId="0">
      <selection activeCell="A9" sqref="A9:G14"/>
    </sheetView>
  </sheetViews>
  <sheetFormatPr defaultRowHeight="15"/>
  <cols>
    <col min="1" max="1" width="17.28515625" customWidth="1"/>
    <col min="2" max="2" width="10.85546875" customWidth="1"/>
    <col min="3" max="3" width="7.28515625" customWidth="1"/>
    <col min="5" max="5" width="11.28515625" customWidth="1"/>
    <col min="6" max="6" width="6.28515625" customWidth="1"/>
    <col min="8" max="8" width="10.42578125" customWidth="1"/>
    <col min="9" max="9" width="6.7109375" customWidth="1"/>
    <col min="10" max="10" width="10.7109375" customWidth="1"/>
    <col min="12" max="12" width="6.85546875" customWidth="1"/>
  </cols>
  <sheetData>
    <row r="1" spans="1:13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</row>
    <row r="2" spans="1:13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</row>
    <row r="3" spans="1:1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ht="15.75">
      <c r="A4" s="294" t="s">
        <v>429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>
      <c r="A5" s="78" t="s">
        <v>423</v>
      </c>
      <c r="B5" s="78"/>
      <c r="C5" s="78"/>
      <c r="D5" s="78"/>
      <c r="E5" s="78"/>
      <c r="F5" s="78"/>
      <c r="G5" s="196">
        <v>242.1</v>
      </c>
      <c r="H5" s="78"/>
      <c r="I5" s="78"/>
      <c r="J5" s="78"/>
      <c r="K5" s="78"/>
      <c r="L5" s="78"/>
      <c r="M5" s="78"/>
    </row>
    <row r="6" spans="1:13">
      <c r="A6" s="78" t="s">
        <v>430</v>
      </c>
      <c r="B6" s="78"/>
      <c r="C6" s="78"/>
      <c r="D6" s="78"/>
      <c r="E6" s="78"/>
      <c r="F6" s="78"/>
      <c r="G6" s="196">
        <v>517.29999999999995</v>
      </c>
      <c r="H6" s="78"/>
      <c r="I6" s="78"/>
      <c r="J6" s="78"/>
      <c r="K6" s="78"/>
      <c r="L6" s="78"/>
      <c r="M6" s="78"/>
    </row>
    <row r="7" spans="1:13">
      <c r="A7" s="78" t="s">
        <v>431</v>
      </c>
      <c r="B7" s="78"/>
      <c r="C7" s="78"/>
      <c r="D7" s="78"/>
      <c r="E7" s="78"/>
      <c r="F7" s="78"/>
      <c r="G7" s="197" t="s">
        <v>432</v>
      </c>
      <c r="H7" s="78"/>
      <c r="I7" s="78"/>
      <c r="J7" s="78"/>
      <c r="K7" s="78"/>
      <c r="L7" s="78"/>
      <c r="M7" s="78"/>
    </row>
    <row r="8" spans="1:13">
      <c r="A8" s="78" t="s">
        <v>426</v>
      </c>
      <c r="B8" s="78"/>
      <c r="C8" s="78"/>
      <c r="D8" s="78"/>
      <c r="E8" s="78"/>
      <c r="F8" s="78"/>
      <c r="G8" s="196">
        <v>1956</v>
      </c>
      <c r="H8" s="78"/>
      <c r="I8" s="78"/>
      <c r="J8" s="78"/>
      <c r="K8" s="78"/>
      <c r="L8" s="78"/>
      <c r="M8" s="78"/>
    </row>
    <row r="9" spans="1:13">
      <c r="A9" s="78" t="s">
        <v>501</v>
      </c>
      <c r="B9" s="78"/>
      <c r="C9" s="78"/>
      <c r="D9" s="78"/>
      <c r="E9" s="78"/>
      <c r="F9" s="78"/>
      <c r="G9" s="96">
        <v>11972.1</v>
      </c>
      <c r="H9" s="78"/>
      <c r="I9" s="78"/>
      <c r="J9" s="78"/>
      <c r="K9" s="78"/>
      <c r="L9" s="78"/>
      <c r="M9" s="78"/>
    </row>
    <row r="10" spans="1:13">
      <c r="A10" s="78" t="s">
        <v>348</v>
      </c>
      <c r="B10" s="78"/>
      <c r="C10" s="78"/>
      <c r="D10" s="78"/>
      <c r="E10" s="78"/>
      <c r="F10" s="78"/>
      <c r="G10" s="195">
        <v>4.5999999999999996</v>
      </c>
      <c r="H10" s="189">
        <v>12</v>
      </c>
      <c r="I10" s="78"/>
      <c r="J10" s="78"/>
      <c r="K10" s="78"/>
      <c r="L10" s="78"/>
      <c r="M10" s="78"/>
    </row>
    <row r="11" spans="1:13">
      <c r="A11" s="78" t="s">
        <v>349</v>
      </c>
      <c r="B11" s="78"/>
      <c r="C11" s="78"/>
      <c r="D11" s="78"/>
      <c r="E11" s="78"/>
      <c r="F11" s="78"/>
      <c r="G11" s="92"/>
      <c r="H11" s="78"/>
      <c r="I11" s="78"/>
      <c r="J11" s="78"/>
      <c r="K11" s="78"/>
      <c r="L11" s="78"/>
      <c r="M11" s="78"/>
    </row>
    <row r="12" spans="1:13">
      <c r="A12" s="78" t="s">
        <v>502</v>
      </c>
      <c r="B12" s="78"/>
      <c r="C12" s="78"/>
      <c r="D12" s="78"/>
      <c r="E12" s="78"/>
      <c r="F12" s="78"/>
      <c r="G12" s="92">
        <f>G6*G10*H10</f>
        <v>28554.959999999992</v>
      </c>
      <c r="H12" s="188"/>
      <c r="I12" s="78"/>
      <c r="J12" s="78"/>
      <c r="K12" s="78"/>
      <c r="L12" s="78"/>
      <c r="M12" s="78"/>
    </row>
    <row r="13" spans="1:13">
      <c r="A13" s="78" t="s">
        <v>53</v>
      </c>
      <c r="B13" s="78"/>
      <c r="C13" s="78"/>
      <c r="D13" s="78"/>
      <c r="E13" s="78"/>
      <c r="F13" s="78"/>
      <c r="G13" s="96">
        <f>M153</f>
        <v>22840</v>
      </c>
      <c r="H13" s="78"/>
      <c r="I13" s="78"/>
      <c r="J13" s="78"/>
      <c r="K13" s="78"/>
      <c r="L13" s="78"/>
      <c r="M13" s="78"/>
    </row>
    <row r="14" spans="1:13">
      <c r="A14" s="78" t="s">
        <v>427</v>
      </c>
      <c r="B14" s="78"/>
      <c r="C14" s="78"/>
      <c r="D14" s="78"/>
      <c r="E14" s="78"/>
      <c r="F14" s="78"/>
      <c r="G14" s="96">
        <f>G12+G9-G13</f>
        <v>17687.05999999999</v>
      </c>
      <c r="H14" s="78"/>
      <c r="I14" s="78"/>
      <c r="J14" s="78"/>
      <c r="K14" s="78"/>
      <c r="L14" s="78"/>
      <c r="M14" s="78"/>
    </row>
    <row r="15" spans="1:13">
      <c r="A15" s="78"/>
      <c r="B15" s="78"/>
      <c r="C15" s="78"/>
      <c r="D15" s="78"/>
      <c r="E15" s="78"/>
      <c r="F15" s="78"/>
      <c r="G15" s="139"/>
      <c r="H15" s="78"/>
      <c r="I15" s="78"/>
      <c r="J15" s="78"/>
      <c r="K15" s="78"/>
      <c r="L15" s="78"/>
      <c r="M15" s="78"/>
    </row>
    <row r="16" spans="1:13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</row>
    <row r="17" spans="1:13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</row>
    <row r="18" spans="1:13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</row>
    <row r="19" spans="1:13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</row>
    <row r="21" spans="1:13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</row>
    <row r="22" spans="1:13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</row>
    <row r="23" spans="1:13" hidden="1">
      <c r="A23" s="15" t="s">
        <v>8</v>
      </c>
      <c r="B23" s="12"/>
      <c r="C23" s="13"/>
      <c r="D23" s="14"/>
      <c r="E23" s="14"/>
      <c r="F23" s="14"/>
      <c r="G23" s="14"/>
      <c r="H23" s="14"/>
      <c r="I23" s="14"/>
      <c r="J23" s="14"/>
      <c r="K23" s="14"/>
      <c r="L23" s="14"/>
      <c r="M23" s="14"/>
    </row>
    <row r="24" spans="1:13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</row>
    <row r="25" spans="1:13">
      <c r="A25" s="16" t="s">
        <v>10</v>
      </c>
      <c r="B25" s="12"/>
      <c r="C25" s="13"/>
      <c r="D25" s="14"/>
      <c r="E25" s="14" t="s">
        <v>175</v>
      </c>
      <c r="F25" s="14">
        <v>10</v>
      </c>
      <c r="G25" s="14">
        <v>9900</v>
      </c>
      <c r="H25" s="14"/>
      <c r="I25" s="14"/>
      <c r="J25" s="14"/>
      <c r="K25" s="14"/>
      <c r="L25" s="14"/>
      <c r="M25" s="14"/>
    </row>
    <row r="26" spans="1:13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</row>
    <row r="27" spans="1:13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</row>
    <row r="28" spans="1:13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</row>
    <row r="29" spans="1:13">
      <c r="A29" s="15" t="s">
        <v>14</v>
      </c>
      <c r="B29" s="12"/>
      <c r="C29" s="13"/>
      <c r="D29" s="14"/>
      <c r="E29" s="14" t="s">
        <v>175</v>
      </c>
      <c r="F29" s="14">
        <v>20</v>
      </c>
      <c r="G29" s="14">
        <v>10440</v>
      </c>
      <c r="H29" s="14"/>
      <c r="I29" s="14"/>
      <c r="J29" s="14"/>
      <c r="K29" s="14"/>
      <c r="L29" s="14"/>
      <c r="M29" s="14"/>
    </row>
    <row r="30" spans="1:13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</row>
    <row r="31" spans="1:13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</row>
    <row r="32" spans="1:13" hidden="1">
      <c r="A32" s="16" t="s">
        <v>17</v>
      </c>
      <c r="B32" s="12"/>
      <c r="C32" s="13"/>
      <c r="D32" s="14"/>
      <c r="E32" s="14"/>
      <c r="F32" s="14"/>
      <c r="G32" s="75"/>
      <c r="H32" s="14"/>
      <c r="I32" s="14"/>
      <c r="J32" s="14"/>
      <c r="K32" s="14"/>
      <c r="L32" s="14"/>
      <c r="M32" s="14"/>
    </row>
    <row r="33" spans="1:13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</row>
    <row r="34" spans="1:13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</row>
    <row r="35" spans="1:13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</row>
    <row r="36" spans="1:13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</row>
    <row r="37" spans="1:13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</row>
    <row r="38" spans="1:13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</row>
    <row r="39" spans="1:13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</row>
    <row r="40" spans="1:13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</row>
    <row r="41" spans="1:13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</row>
    <row r="42" spans="1:13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>
      <c r="A43" s="16" t="s">
        <v>438</v>
      </c>
      <c r="B43" s="12"/>
      <c r="C43" s="13"/>
      <c r="D43" s="14"/>
      <c r="E43" s="14"/>
      <c r="F43" s="14">
        <v>10</v>
      </c>
      <c r="G43" s="14">
        <v>2500</v>
      </c>
      <c r="H43" s="14"/>
      <c r="I43" s="14"/>
      <c r="J43" s="14"/>
      <c r="K43" s="14"/>
      <c r="L43" s="14"/>
      <c r="M43" s="14"/>
    </row>
    <row r="44" spans="1:13">
      <c r="A44" s="17" t="s">
        <v>28</v>
      </c>
      <c r="B44" s="18"/>
      <c r="C44" s="19"/>
      <c r="D44" s="20">
        <f>SUM(D20:D43)</f>
        <v>0</v>
      </c>
      <c r="E44" s="20"/>
      <c r="F44" s="20"/>
      <c r="G44" s="20">
        <f>SUM(G20:G43)</f>
        <v>22840</v>
      </c>
      <c r="H44" s="20"/>
      <c r="I44" s="20"/>
      <c r="J44" s="20">
        <f>SUM(J20:J43)</f>
        <v>0</v>
      </c>
      <c r="K44" s="20"/>
      <c r="L44" s="20"/>
      <c r="M44" s="20">
        <f>SUM(M20:M43)</f>
        <v>0</v>
      </c>
    </row>
    <row r="45" spans="1:13" hidden="1">
      <c r="A45" s="21" t="s">
        <v>29</v>
      </c>
      <c r="B45" s="22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</row>
    <row r="46" spans="1:13" hidden="1">
      <c r="A46" s="11" t="s">
        <v>5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</row>
    <row r="47" spans="1:13" hidden="1">
      <c r="A47" s="15" t="s">
        <v>6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</row>
    <row r="48" spans="1:13" hidden="1">
      <c r="A48" s="15" t="s">
        <v>7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hidden="1">
      <c r="A49" s="15" t="s">
        <v>8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</row>
    <row r="50" spans="1:13" hidden="1">
      <c r="A50" s="15" t="s">
        <v>9</v>
      </c>
      <c r="B50" s="12"/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</row>
    <row r="51" spans="1:13" hidden="1">
      <c r="A51" s="16" t="s">
        <v>10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</row>
    <row r="52" spans="1:13" hidden="1">
      <c r="A52" s="15" t="s">
        <v>11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</row>
    <row r="53" spans="1:13" hidden="1">
      <c r="A53" s="15" t="s">
        <v>12</v>
      </c>
      <c r="B53" s="12"/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</row>
    <row r="54" spans="1:13" hidden="1">
      <c r="A54" s="15" t="s">
        <v>13</v>
      </c>
      <c r="B54" s="12"/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</row>
    <row r="55" spans="1:13" hidden="1">
      <c r="A55" s="15" t="s">
        <v>14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</row>
    <row r="56" spans="1:13" hidden="1">
      <c r="A56" s="15" t="s">
        <v>15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</row>
    <row r="57" spans="1:13" hidden="1">
      <c r="A57" s="11" t="s">
        <v>16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</row>
    <row r="58" spans="1:13" hidden="1">
      <c r="A58" s="16" t="s">
        <v>17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</row>
    <row r="59" spans="1:13" hidden="1">
      <c r="A59" s="15" t="s">
        <v>18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</row>
    <row r="60" spans="1:13" hidden="1">
      <c r="A60" s="15" t="s">
        <v>19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</row>
    <row r="61" spans="1:13" hidden="1">
      <c r="A61" s="15" t="s">
        <v>20</v>
      </c>
      <c r="B61" s="12"/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</row>
    <row r="62" spans="1:13" hidden="1">
      <c r="A62" s="15" t="s">
        <v>21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</row>
    <row r="63" spans="1:13" hidden="1">
      <c r="A63" s="15" t="s">
        <v>22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</row>
    <row r="64" spans="1:13" hidden="1">
      <c r="A64" s="11" t="s">
        <v>23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</row>
    <row r="65" spans="1:13" hidden="1">
      <c r="A65" s="15" t="s">
        <v>24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</row>
    <row r="66" spans="1:13" hidden="1">
      <c r="A66" s="15" t="s">
        <v>25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</row>
    <row r="67" spans="1:13" hidden="1">
      <c r="A67" s="15" t="s">
        <v>26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</row>
    <row r="68" spans="1:13" hidden="1">
      <c r="A68" s="16" t="s">
        <v>27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</row>
    <row r="69" spans="1:13" hidden="1">
      <c r="A69" s="25" t="s">
        <v>28</v>
      </c>
      <c r="B69" s="26"/>
      <c r="C69" s="27"/>
      <c r="D69" s="28">
        <f>SUM(D46:D68)</f>
        <v>0</v>
      </c>
      <c r="E69" s="28"/>
      <c r="F69" s="28"/>
      <c r="G69" s="28">
        <f>SUM(G46:G68)</f>
        <v>0</v>
      </c>
      <c r="H69" s="28"/>
      <c r="I69" s="28"/>
      <c r="J69" s="28">
        <f>SUM(J46:J68)</f>
        <v>0</v>
      </c>
      <c r="K69" s="28"/>
      <c r="L69" s="28"/>
      <c r="M69" s="28">
        <f>SUM(M46:M68)</f>
        <v>0</v>
      </c>
    </row>
    <row r="70" spans="1:13" hidden="1">
      <c r="A70" s="29" t="s">
        <v>30</v>
      </c>
      <c r="B70" s="30"/>
      <c r="C70" s="31"/>
      <c r="D70" s="32"/>
      <c r="E70" s="32"/>
      <c r="F70" s="32"/>
      <c r="G70" s="32"/>
      <c r="H70" s="32"/>
      <c r="I70" s="32"/>
      <c r="J70" s="32"/>
      <c r="K70" s="32"/>
      <c r="L70" s="32"/>
      <c r="M70" s="32"/>
    </row>
    <row r="71" spans="1:13" hidden="1">
      <c r="A71" s="11" t="s">
        <v>5</v>
      </c>
      <c r="B71" s="12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</row>
    <row r="72" spans="1:13" hidden="1">
      <c r="A72" s="15" t="s">
        <v>6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</row>
    <row r="73" spans="1:13" hidden="1">
      <c r="A73" s="15" t="s">
        <v>7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</row>
    <row r="74" spans="1:13" hidden="1">
      <c r="A74" s="15" t="s">
        <v>8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</row>
    <row r="75" spans="1:13" hidden="1">
      <c r="A75" s="16" t="s">
        <v>10</v>
      </c>
      <c r="B75" s="12"/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</row>
    <row r="76" spans="1:13" hidden="1">
      <c r="A76" s="15" t="s">
        <v>11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</row>
    <row r="77" spans="1:13" hidden="1">
      <c r="A77" s="15" t="s">
        <v>12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</row>
    <row r="78" spans="1:13" hidden="1">
      <c r="A78" s="15" t="s">
        <v>13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</row>
    <row r="79" spans="1:13" hidden="1">
      <c r="A79" s="15" t="s">
        <v>14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</row>
    <row r="80" spans="1:13" hidden="1">
      <c r="A80" s="15" t="s">
        <v>15</v>
      </c>
      <c r="B80" s="12"/>
      <c r="C80" s="13"/>
      <c r="D80" s="14"/>
      <c r="E80" s="14"/>
      <c r="F80" s="14"/>
      <c r="G80" s="14"/>
      <c r="H80" s="14"/>
      <c r="I80" s="14"/>
      <c r="J80" s="14"/>
      <c r="K80" s="14"/>
      <c r="L80" s="14"/>
      <c r="M80" s="14"/>
    </row>
    <row r="81" spans="1:13" hidden="1">
      <c r="A81" s="11" t="s">
        <v>16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</row>
    <row r="82" spans="1:13" hidden="1">
      <c r="A82" s="16" t="s">
        <v>17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</row>
    <row r="83" spans="1:13" hidden="1">
      <c r="A83" s="15" t="s">
        <v>18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3" hidden="1">
      <c r="A84" s="15" t="s">
        <v>19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3" hidden="1">
      <c r="A85" s="15" t="s">
        <v>20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</row>
    <row r="86" spans="1:13" hidden="1">
      <c r="A86" s="15" t="s">
        <v>21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</row>
    <row r="87" spans="1:13" hidden="1">
      <c r="A87" s="15" t="s">
        <v>22</v>
      </c>
      <c r="B87" s="12"/>
      <c r="C87" s="13"/>
      <c r="D87" s="14"/>
      <c r="E87" s="14"/>
      <c r="F87" s="14"/>
      <c r="G87" s="14"/>
      <c r="H87" s="14"/>
      <c r="I87" s="14"/>
      <c r="J87" s="14"/>
      <c r="K87" s="14"/>
      <c r="L87" s="14"/>
      <c r="M87" s="14"/>
    </row>
    <row r="88" spans="1:13" hidden="1">
      <c r="A88" s="11" t="s">
        <v>23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</row>
    <row r="89" spans="1:13" hidden="1">
      <c r="A89" s="15" t="s">
        <v>24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</row>
    <row r="90" spans="1:13" hidden="1">
      <c r="A90" s="15" t="s">
        <v>25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</row>
    <row r="91" spans="1:13" hidden="1">
      <c r="A91" s="15" t="s">
        <v>26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</row>
    <row r="92" spans="1:13" hidden="1">
      <c r="A92" s="16" t="s">
        <v>27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</row>
    <row r="93" spans="1:13" hidden="1">
      <c r="A93" s="33" t="s">
        <v>28</v>
      </c>
      <c r="B93" s="34"/>
      <c r="C93" s="35"/>
      <c r="D93" s="36">
        <f>SUM(D71:D92)</f>
        <v>0</v>
      </c>
      <c r="E93" s="36"/>
      <c r="F93" s="36"/>
      <c r="G93" s="36">
        <f>SUM(G71:G92)</f>
        <v>0</v>
      </c>
      <c r="H93" s="36"/>
      <c r="I93" s="36"/>
      <c r="J93" s="36">
        <f>SUM(J71:J92)</f>
        <v>0</v>
      </c>
      <c r="K93" s="36"/>
      <c r="L93" s="36"/>
      <c r="M93" s="36">
        <f>SUM(M71:M92)</f>
        <v>0</v>
      </c>
    </row>
    <row r="94" spans="1:13" hidden="1">
      <c r="A94" s="37" t="s">
        <v>31</v>
      </c>
      <c r="B94" s="38"/>
      <c r="C94" s="39"/>
      <c r="D94" s="40"/>
      <c r="E94" s="40"/>
      <c r="F94" s="40"/>
      <c r="G94" s="40"/>
      <c r="H94" s="40"/>
      <c r="I94" s="40"/>
      <c r="J94" s="40"/>
      <c r="K94" s="40"/>
      <c r="L94" s="40"/>
      <c r="M94" s="40"/>
    </row>
    <row r="95" spans="1:13" hidden="1">
      <c r="A95" s="11" t="s">
        <v>5</v>
      </c>
      <c r="B95" s="12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</row>
    <row r="96" spans="1:13" hidden="1">
      <c r="A96" s="15" t="s">
        <v>6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</row>
    <row r="97" spans="1:13" hidden="1">
      <c r="A97" s="16" t="s">
        <v>32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hidden="1">
      <c r="A98" s="11" t="s">
        <v>33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hidden="1">
      <c r="A99" s="15" t="s">
        <v>34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</row>
    <row r="100" spans="1:13" hidden="1">
      <c r="A100" s="42" t="s">
        <v>90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</row>
    <row r="101" spans="1:13" hidden="1">
      <c r="A101" s="42" t="s">
        <v>35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</row>
    <row r="102" spans="1:13" hidden="1">
      <c r="A102" s="42" t="s">
        <v>36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</row>
    <row r="103" spans="1:13" hidden="1">
      <c r="A103" s="42" t="s">
        <v>37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</row>
    <row r="104" spans="1:13" hidden="1">
      <c r="A104" s="42" t="s">
        <v>38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</row>
    <row r="105" spans="1:13" hidden="1">
      <c r="A105" s="42" t="s">
        <v>39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</row>
    <row r="106" spans="1:13" hidden="1">
      <c r="A106" s="43" t="s">
        <v>28</v>
      </c>
      <c r="B106" s="44"/>
      <c r="C106" s="45"/>
      <c r="D106" s="46">
        <f>SUM(D95:D105)</f>
        <v>0</v>
      </c>
      <c r="E106" s="46"/>
      <c r="F106" s="46"/>
      <c r="G106" s="46">
        <f>SUM(G95:G105)</f>
        <v>0</v>
      </c>
      <c r="H106" s="46"/>
      <c r="I106" s="46"/>
      <c r="J106" s="46">
        <f>SUM(J95:J105)</f>
        <v>0</v>
      </c>
      <c r="K106" s="46"/>
      <c r="L106" s="46"/>
      <c r="M106" s="46">
        <f>SUM(M95:M105)</f>
        <v>0</v>
      </c>
    </row>
    <row r="107" spans="1:13" hidden="1">
      <c r="A107" s="47" t="s">
        <v>40</v>
      </c>
      <c r="B107" s="48"/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</row>
    <row r="108" spans="1:13" ht="24.75" hidden="1">
      <c r="A108" s="51" t="s">
        <v>62</v>
      </c>
      <c r="B108" s="12"/>
      <c r="C108" s="13"/>
      <c r="D108" s="14"/>
      <c r="E108" s="6"/>
      <c r="F108" s="14"/>
      <c r="G108" s="75"/>
      <c r="H108" s="14"/>
      <c r="I108" s="14"/>
      <c r="J108" s="14"/>
      <c r="K108" s="14"/>
      <c r="L108" s="14"/>
      <c r="M108" s="14"/>
    </row>
    <row r="109" spans="1:13" ht="24.75" hidden="1">
      <c r="A109" s="51" t="s">
        <v>63</v>
      </c>
      <c r="B109" s="12"/>
      <c r="C109" s="13"/>
      <c r="D109" s="14"/>
      <c r="E109" s="14"/>
      <c r="F109" s="14"/>
      <c r="G109" s="14"/>
      <c r="H109" s="14"/>
      <c r="I109" s="14"/>
      <c r="J109" s="14"/>
      <c r="K109" s="14"/>
      <c r="L109" s="14"/>
      <c r="M109" s="14"/>
    </row>
    <row r="110" spans="1:13" ht="36.75" hidden="1">
      <c r="A110" s="51" t="s">
        <v>64</v>
      </c>
      <c r="B110" s="12"/>
      <c r="C110" s="13"/>
      <c r="D110" s="14"/>
      <c r="E110" s="14"/>
      <c r="F110" s="14"/>
      <c r="G110" s="14"/>
      <c r="H110" s="14"/>
      <c r="I110" s="14"/>
      <c r="J110" s="14"/>
      <c r="K110" s="14"/>
      <c r="L110" s="14"/>
      <c r="M110" s="14"/>
    </row>
    <row r="111" spans="1:13" ht="72.75" hidden="1">
      <c r="A111" s="51" t="s">
        <v>65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</row>
    <row r="112" spans="1:13" hidden="1">
      <c r="A112" s="51" t="s">
        <v>61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</row>
    <row r="113" spans="1:13" hidden="1">
      <c r="A113" s="47" t="s">
        <v>28</v>
      </c>
      <c r="B113" s="113"/>
      <c r="C113" s="114"/>
      <c r="D113" s="79">
        <f>SUM(D108:D112)</f>
        <v>0</v>
      </c>
      <c r="E113" s="79"/>
      <c r="F113" s="79"/>
      <c r="G113" s="79">
        <f>SUM(G108:G112)</f>
        <v>0</v>
      </c>
      <c r="H113" s="79"/>
      <c r="I113" s="79"/>
      <c r="J113" s="79">
        <f>SUM(J108:J112)</f>
        <v>0</v>
      </c>
      <c r="K113" s="79"/>
      <c r="L113" s="79"/>
      <c r="M113" s="79">
        <f>SUM(M108:M112)</f>
        <v>0</v>
      </c>
    </row>
    <row r="114" spans="1:13" hidden="1">
      <c r="A114" s="123" t="s">
        <v>77</v>
      </c>
      <c r="B114" s="124"/>
      <c r="C114" s="125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</row>
    <row r="115" spans="1:13" ht="84.75" hidden="1">
      <c r="A115" s="51" t="s">
        <v>78</v>
      </c>
      <c r="B115" s="53"/>
      <c r="C115" s="54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24.75" hidden="1">
      <c r="A116" s="15" t="s">
        <v>47</v>
      </c>
      <c r="B116" s="12"/>
      <c r="C116" s="13"/>
      <c r="D116" s="14"/>
      <c r="E116" s="14"/>
      <c r="F116" s="14"/>
      <c r="G116" s="14"/>
      <c r="H116" s="14"/>
      <c r="I116" s="14"/>
      <c r="J116" s="14"/>
      <c r="K116" s="14"/>
      <c r="L116" s="14"/>
      <c r="M116" s="14"/>
    </row>
    <row r="117" spans="1:13" hidden="1">
      <c r="A117" s="123" t="s">
        <v>28</v>
      </c>
      <c r="B117" s="124"/>
      <c r="C117" s="125"/>
      <c r="D117" s="126">
        <f>SUM(D115:D116)</f>
        <v>0</v>
      </c>
      <c r="E117" s="126"/>
      <c r="F117" s="126"/>
      <c r="G117" s="126">
        <f>SUM(G115:G116)</f>
        <v>0</v>
      </c>
      <c r="H117" s="126"/>
      <c r="I117" s="126"/>
      <c r="J117" s="126">
        <f>SUM(J115:J116)</f>
        <v>0</v>
      </c>
      <c r="K117" s="126"/>
      <c r="L117" s="126"/>
      <c r="M117" s="126">
        <f>SUM(M115:M116)</f>
        <v>0</v>
      </c>
    </row>
    <row r="118" spans="1:13" hidden="1">
      <c r="A118" s="115" t="s">
        <v>41</v>
      </c>
      <c r="B118" s="116"/>
      <c r="C118" s="117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</row>
    <row r="119" spans="1:13" ht="48.75" hidden="1">
      <c r="A119" s="15" t="s">
        <v>66</v>
      </c>
      <c r="B119" s="12"/>
      <c r="C119" s="13"/>
      <c r="D119" s="14"/>
      <c r="E119" s="14"/>
      <c r="F119" s="14"/>
      <c r="G119" s="14"/>
      <c r="H119" s="14"/>
      <c r="I119" s="14"/>
      <c r="J119" s="14"/>
      <c r="K119" s="14"/>
      <c r="L119" s="14"/>
      <c r="M119" s="14"/>
    </row>
    <row r="120" spans="1:13" ht="24.75" hidden="1">
      <c r="A120" s="15" t="s">
        <v>67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</row>
    <row r="121" spans="1:13" ht="60.75" hidden="1">
      <c r="A121" s="15" t="s">
        <v>69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</row>
    <row r="122" spans="1:13" hidden="1">
      <c r="A122" s="15" t="s">
        <v>411</v>
      </c>
      <c r="B122" s="12"/>
      <c r="C122" s="13"/>
      <c r="D122" s="14"/>
      <c r="E122" s="14"/>
      <c r="F122" s="14"/>
      <c r="G122" s="75"/>
      <c r="H122" s="14"/>
      <c r="I122" s="14"/>
      <c r="J122" s="14"/>
      <c r="K122" s="14"/>
      <c r="L122" s="14"/>
      <c r="M122" s="14"/>
    </row>
    <row r="123" spans="1:13" ht="36.75" hidden="1">
      <c r="A123" s="15" t="s">
        <v>71</v>
      </c>
      <c r="B123" s="12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</row>
    <row r="124" spans="1:13" hidden="1">
      <c r="A124" s="15" t="s">
        <v>68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</row>
    <row r="125" spans="1:13" hidden="1">
      <c r="A125" s="119" t="s">
        <v>28</v>
      </c>
      <c r="B125" s="120"/>
      <c r="C125" s="121"/>
      <c r="D125" s="122">
        <f>SUM(D119:D124)</f>
        <v>0</v>
      </c>
      <c r="E125" s="122"/>
      <c r="F125" s="122"/>
      <c r="G125" s="122">
        <f>SUM(G119:G124)</f>
        <v>0</v>
      </c>
      <c r="H125" s="122"/>
      <c r="I125" s="122"/>
      <c r="J125" s="122">
        <f>SUM(J119:J124)</f>
        <v>0</v>
      </c>
      <c r="K125" s="122"/>
      <c r="L125" s="122"/>
      <c r="M125" s="122">
        <f>SUM(M119:M124)</f>
        <v>0</v>
      </c>
    </row>
    <row r="126" spans="1:13" hidden="1">
      <c r="A126" s="149" t="s">
        <v>458</v>
      </c>
      <c r="B126" s="150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</row>
    <row r="127" spans="1:13" hidden="1">
      <c r="A127" s="11"/>
      <c r="B127" s="12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4"/>
    </row>
    <row r="128" spans="1:13" hidden="1">
      <c r="A128" s="11"/>
      <c r="B128" s="12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</row>
    <row r="129" spans="1:13" hidden="1">
      <c r="A129" s="11"/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4"/>
    </row>
    <row r="130" spans="1:13" hidden="1">
      <c r="A130" s="153" t="s">
        <v>28</v>
      </c>
      <c r="B130" s="148"/>
      <c r="C130" s="154"/>
      <c r="D130" s="155">
        <f>SUM(D127:D129)</f>
        <v>0</v>
      </c>
      <c r="E130" s="155"/>
      <c r="F130" s="155"/>
      <c r="G130" s="155">
        <f>SUM(G127:G129)</f>
        <v>0</v>
      </c>
      <c r="H130" s="155"/>
      <c r="I130" s="155"/>
      <c r="J130" s="155">
        <f>SUM(J127:J129)</f>
        <v>0</v>
      </c>
      <c r="K130" s="155"/>
      <c r="L130" s="155"/>
      <c r="M130" s="155">
        <f>SUM(M127:M129)</f>
        <v>0</v>
      </c>
    </row>
    <row r="131" spans="1:13" hidden="1">
      <c r="A131" s="127" t="s">
        <v>459</v>
      </c>
      <c r="B131" s="128"/>
      <c r="C131" s="129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</row>
    <row r="132" spans="1:13" ht="24.75" hidden="1">
      <c r="A132" s="15" t="s">
        <v>44</v>
      </c>
      <c r="B132" s="12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4"/>
    </row>
    <row r="133" spans="1:13" hidden="1">
      <c r="A133" s="15" t="s">
        <v>45</v>
      </c>
      <c r="B133" s="12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</row>
    <row r="134" spans="1:13" ht="36.75" hidden="1">
      <c r="A134" s="15" t="s">
        <v>72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</row>
    <row r="135" spans="1:13" ht="48.75" hidden="1">
      <c r="A135" s="15" t="s">
        <v>73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</row>
    <row r="136" spans="1:13" ht="72.75" hidden="1">
      <c r="A136" s="15" t="s">
        <v>74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</row>
    <row r="137" spans="1:13" ht="60.75" hidden="1">
      <c r="A137" s="15" t="s">
        <v>75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</row>
    <row r="138" spans="1:13" hidden="1">
      <c r="A138" s="15" t="s">
        <v>46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</row>
    <row r="139" spans="1:13" ht="96.75" hidden="1">
      <c r="A139" s="15" t="s">
        <v>76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</row>
    <row r="140" spans="1:13" hidden="1">
      <c r="A140" s="127" t="s">
        <v>28</v>
      </c>
      <c r="B140" s="131"/>
      <c r="C140" s="132"/>
      <c r="D140" s="133">
        <f>SUM(D132:D139)</f>
        <v>0</v>
      </c>
      <c r="E140" s="133"/>
      <c r="F140" s="133"/>
      <c r="G140" s="133">
        <f>SUM(G132:G139)</f>
        <v>0</v>
      </c>
      <c r="H140" s="133"/>
      <c r="I140" s="133"/>
      <c r="J140" s="133">
        <f>SUM(J132:J139)</f>
        <v>0</v>
      </c>
      <c r="K140" s="133"/>
      <c r="L140" s="133"/>
      <c r="M140" s="133">
        <f>SUM(M132:M139)</f>
        <v>0</v>
      </c>
    </row>
    <row r="141" spans="1:13" ht="24.75" hidden="1">
      <c r="A141" s="62" t="s">
        <v>48</v>
      </c>
      <c r="B141" s="63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ht="24.75" hidden="1">
      <c r="A142" s="15" t="s">
        <v>49</v>
      </c>
      <c r="B142" s="12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4"/>
    </row>
    <row r="143" spans="1:13" ht="24.75" hidden="1">
      <c r="A143" s="15" t="s">
        <v>50</v>
      </c>
      <c r="B143" s="12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4"/>
    </row>
    <row r="144" spans="1:13" ht="24.75" hidden="1">
      <c r="A144" s="15" t="s">
        <v>51</v>
      </c>
      <c r="B144" s="12"/>
      <c r="C144" s="13"/>
      <c r="D144" s="14"/>
      <c r="E144" s="14"/>
      <c r="F144" s="14"/>
      <c r="G144" s="14"/>
      <c r="H144" s="14"/>
      <c r="I144" s="14"/>
      <c r="J144" s="14"/>
      <c r="K144" s="14"/>
      <c r="L144" s="14"/>
      <c r="M144" s="14"/>
    </row>
    <row r="145" spans="1:13" ht="24.75" hidden="1">
      <c r="A145" s="15" t="s">
        <v>52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</row>
    <row r="146" spans="1:13" ht="72.75" hidden="1">
      <c r="A146" s="15" t="s">
        <v>79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</row>
    <row r="147" spans="1:13" ht="48.75" hidden="1">
      <c r="A147" s="15" t="s">
        <v>80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</row>
    <row r="148" spans="1:13" ht="108.75" hidden="1">
      <c r="A148" s="15" t="s">
        <v>81</v>
      </c>
      <c r="B148" s="12"/>
      <c r="C148" s="13"/>
      <c r="D148" s="14"/>
      <c r="E148" s="14"/>
      <c r="F148" s="14"/>
      <c r="G148" s="14"/>
      <c r="H148" s="14"/>
      <c r="I148" s="14"/>
      <c r="J148" s="14"/>
      <c r="K148" s="14"/>
      <c r="L148" s="14"/>
      <c r="M148" s="14"/>
    </row>
    <row r="149" spans="1:13" ht="48.75" hidden="1">
      <c r="A149" s="15" t="s">
        <v>82</v>
      </c>
      <c r="B149" s="12"/>
      <c r="C149" s="13"/>
      <c r="D149" s="14"/>
      <c r="E149" s="14"/>
      <c r="F149" s="14"/>
      <c r="G149" s="14"/>
      <c r="H149" s="14"/>
      <c r="I149" s="14"/>
      <c r="J149" s="14"/>
      <c r="K149" s="14"/>
      <c r="L149" s="14"/>
      <c r="M149" s="14"/>
    </row>
    <row r="150" spans="1:13" hidden="1">
      <c r="A150" s="17" t="s">
        <v>28</v>
      </c>
      <c r="B150" s="166"/>
      <c r="C150" s="167"/>
      <c r="D150" s="80">
        <f>SUM(D142:D149)</f>
        <v>0</v>
      </c>
      <c r="E150" s="80"/>
      <c r="F150" s="80"/>
      <c r="G150" s="80">
        <f>SUM(G142:G149)</f>
        <v>0</v>
      </c>
      <c r="H150" s="80"/>
      <c r="I150" s="80"/>
      <c r="J150" s="80">
        <f>SUM(J142:J149)</f>
        <v>0</v>
      </c>
      <c r="K150" s="80"/>
      <c r="L150" s="80"/>
      <c r="M150" s="80">
        <f>SUM(M142:M149)</f>
        <v>0</v>
      </c>
    </row>
    <row r="151" spans="1:13" ht="24.75">
      <c r="A151" s="66" t="s">
        <v>58</v>
      </c>
      <c r="B151" s="287" t="s">
        <v>84</v>
      </c>
      <c r="C151" s="288"/>
      <c r="D151" s="289"/>
      <c r="E151" s="281" t="s">
        <v>85</v>
      </c>
      <c r="F151" s="282"/>
      <c r="G151" s="283"/>
      <c r="H151" s="281" t="s">
        <v>86</v>
      </c>
      <c r="I151" s="282"/>
      <c r="J151" s="283"/>
      <c r="K151" s="281" t="s">
        <v>87</v>
      </c>
      <c r="L151" s="282"/>
      <c r="M151" s="283"/>
    </row>
    <row r="152" spans="1:13" ht="24.75">
      <c r="A152" s="67" t="s">
        <v>59</v>
      </c>
      <c r="B152" s="314">
        <f>D44+D69+D93+D106+D113+D117+D125+D130+D140+D150</f>
        <v>0</v>
      </c>
      <c r="C152" s="315"/>
      <c r="D152" s="316"/>
      <c r="E152" s="314">
        <f>G44+G69+G93+G106+G113+G117+G125+G130+G140+G150</f>
        <v>22840</v>
      </c>
      <c r="F152" s="315"/>
      <c r="G152" s="316"/>
      <c r="H152" s="314">
        <f>J44+J69+J93+J106+J113+J117+J125+J130+J140+J150</f>
        <v>0</v>
      </c>
      <c r="I152" s="315"/>
      <c r="J152" s="316"/>
      <c r="K152" s="314">
        <f>M44+M69+M93+M106+M113+M117+M125+M130+M140+M150</f>
        <v>0</v>
      </c>
      <c r="L152" s="315"/>
      <c r="M152" s="316"/>
    </row>
    <row r="153" spans="1:13" ht="15.75" thickBot="1">
      <c r="A153" s="41" t="s">
        <v>60</v>
      </c>
      <c r="B153" s="313"/>
      <c r="C153" s="279"/>
      <c r="D153" s="279"/>
      <c r="E153" s="279"/>
      <c r="F153" s="279"/>
      <c r="G153" s="279"/>
      <c r="H153" s="279"/>
      <c r="I153" s="279"/>
      <c r="J153" s="279"/>
      <c r="K153" s="280"/>
      <c r="L153" s="136"/>
      <c r="M153" s="168">
        <f>B152+E152+H152+K152</f>
        <v>22840</v>
      </c>
    </row>
    <row r="155" spans="1:13">
      <c r="A155" s="138" t="s">
        <v>401</v>
      </c>
    </row>
  </sheetData>
  <autoFilter ref="A16:N155"/>
  <mergeCells count="17">
    <mergeCell ref="B153:K153"/>
    <mergeCell ref="B151:D151"/>
    <mergeCell ref="E151:G151"/>
    <mergeCell ref="H151:J151"/>
    <mergeCell ref="K151:M151"/>
    <mergeCell ref="B152:D152"/>
    <mergeCell ref="E152:G152"/>
    <mergeCell ref="H152:J152"/>
    <mergeCell ref="K152:M152"/>
    <mergeCell ref="A1:M1"/>
    <mergeCell ref="A2:M2"/>
    <mergeCell ref="A4:M4"/>
    <mergeCell ref="A17:A18"/>
    <mergeCell ref="B17:D17"/>
    <mergeCell ref="E17:G17"/>
    <mergeCell ref="H17:J17"/>
    <mergeCell ref="K17:M17"/>
  </mergeCell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Q170"/>
  <sheetViews>
    <sheetView topLeftCell="A14" workbookViewId="0">
      <selection activeCell="A134" sqref="A134:XFD140"/>
    </sheetView>
  </sheetViews>
  <sheetFormatPr defaultRowHeight="15"/>
  <cols>
    <col min="1" max="1" width="17.28515625" customWidth="1"/>
    <col min="2" max="2" width="14.140625" customWidth="1"/>
    <col min="3" max="3" width="6.42578125" customWidth="1"/>
    <col min="4" max="4" width="10" customWidth="1"/>
    <col min="5" max="5" width="14.5703125" customWidth="1"/>
    <col min="6" max="6" width="6.85546875" customWidth="1"/>
    <col min="7" max="7" width="10.28515625" customWidth="1"/>
    <col min="8" max="8" width="14.140625" customWidth="1"/>
    <col min="9" max="9" width="7" customWidth="1"/>
    <col min="10" max="10" width="10.28515625" customWidth="1"/>
    <col min="11" max="11" width="13.85546875" customWidth="1"/>
    <col min="12" max="12" width="7.140625" customWidth="1"/>
    <col min="13" max="13" width="10.42578125" customWidth="1"/>
    <col min="14" max="14" width="9.140625" hidden="1" customWidth="1"/>
  </cols>
  <sheetData>
    <row r="1" spans="1:17">
      <c r="A1" s="270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78"/>
      <c r="O1" s="78"/>
      <c r="P1" s="78"/>
      <c r="Q1" s="78"/>
    </row>
    <row r="2" spans="1:17">
      <c r="A2" s="270" t="s">
        <v>405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78"/>
      <c r="O2" s="78"/>
      <c r="P2" s="78"/>
      <c r="Q2" s="78"/>
    </row>
    <row r="3" spans="1:1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>
      <c r="A4" s="277" t="s">
        <v>98</v>
      </c>
      <c r="B4" s="277"/>
      <c r="C4" s="277"/>
      <c r="D4" s="277"/>
      <c r="E4" s="277"/>
      <c r="F4" s="277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>
      <c r="A5" s="277" t="s">
        <v>327</v>
      </c>
      <c r="B5" s="277"/>
      <c r="C5" s="277"/>
      <c r="D5" s="277"/>
      <c r="E5" s="277"/>
      <c r="F5" s="277"/>
      <c r="G5" s="90">
        <v>1360.2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>
      <c r="A6" s="277" t="s">
        <v>269</v>
      </c>
      <c r="B6" s="277"/>
      <c r="C6" s="277"/>
      <c r="D6" s="277"/>
      <c r="E6" s="277"/>
      <c r="F6" s="277"/>
      <c r="G6" s="90">
        <v>4439.5</v>
      </c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>
      <c r="A7" s="277" t="s">
        <v>217</v>
      </c>
      <c r="B7" s="277"/>
      <c r="C7" s="277"/>
      <c r="D7" s="277"/>
      <c r="E7" s="277"/>
      <c r="F7" s="277"/>
      <c r="G7" s="90" t="s">
        <v>229</v>
      </c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17">
      <c r="A8" s="277" t="s">
        <v>219</v>
      </c>
      <c r="B8" s="277"/>
      <c r="C8" s="277"/>
      <c r="D8" s="277"/>
      <c r="E8" s="277"/>
      <c r="F8" s="277"/>
      <c r="G8" s="90">
        <v>1977</v>
      </c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17">
      <c r="A9" s="277" t="s">
        <v>351</v>
      </c>
      <c r="B9" s="277"/>
      <c r="C9" s="277"/>
      <c r="D9" s="277"/>
      <c r="E9" s="277"/>
      <c r="F9" s="277"/>
      <c r="G9" s="90">
        <v>130222.91</v>
      </c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7">
      <c r="A10" s="277" t="s">
        <v>348</v>
      </c>
      <c r="B10" s="277"/>
      <c r="C10" s="277"/>
      <c r="D10" s="277"/>
      <c r="E10" s="277"/>
      <c r="F10" s="277"/>
      <c r="G10" s="192">
        <v>4.5999999999999996</v>
      </c>
      <c r="H10" s="189">
        <v>12</v>
      </c>
      <c r="I10" s="78"/>
      <c r="J10" s="78"/>
      <c r="K10" s="78"/>
      <c r="L10" s="78"/>
      <c r="M10" s="78"/>
      <c r="N10" s="78"/>
      <c r="O10" s="78"/>
      <c r="P10" s="78"/>
      <c r="Q10" s="78"/>
    </row>
    <row r="11" spans="1:17">
      <c r="A11" s="277" t="s">
        <v>349</v>
      </c>
      <c r="B11" s="277"/>
      <c r="C11" s="277"/>
      <c r="D11" s="277"/>
      <c r="E11" s="277"/>
      <c r="F11" s="277"/>
      <c r="G11" s="90"/>
      <c r="H11" s="78"/>
      <c r="I11" s="78"/>
      <c r="J11" s="78"/>
      <c r="K11" s="78"/>
      <c r="L11" s="78"/>
      <c r="M11" s="78"/>
      <c r="N11" s="78"/>
      <c r="O11" s="78"/>
      <c r="P11" s="78"/>
      <c r="Q11" s="78"/>
    </row>
    <row r="12" spans="1:17">
      <c r="A12" s="277" t="s">
        <v>350</v>
      </c>
      <c r="B12" s="277"/>
      <c r="C12" s="277"/>
      <c r="D12" s="277"/>
      <c r="E12" s="277"/>
      <c r="F12" s="277"/>
      <c r="G12" s="90">
        <f>G6*G10*H10</f>
        <v>245060.39999999997</v>
      </c>
      <c r="H12" s="188"/>
      <c r="I12" s="78"/>
      <c r="J12" s="78"/>
      <c r="K12" s="78"/>
      <c r="L12" s="78"/>
      <c r="M12" s="78"/>
      <c r="N12" s="78"/>
      <c r="O12" s="78"/>
      <c r="P12" s="78"/>
      <c r="Q12" s="78"/>
    </row>
    <row r="13" spans="1:17">
      <c r="A13" s="277" t="s">
        <v>53</v>
      </c>
      <c r="B13" s="277"/>
      <c r="C13" s="277"/>
      <c r="D13" s="277"/>
      <c r="E13" s="277"/>
      <c r="F13" s="277"/>
      <c r="G13" s="92">
        <f>M156</f>
        <v>179782</v>
      </c>
      <c r="H13" s="78"/>
      <c r="I13" s="78"/>
      <c r="J13" s="78"/>
      <c r="K13" s="78"/>
      <c r="L13" s="78"/>
      <c r="M13" s="78"/>
      <c r="N13" s="78"/>
      <c r="O13" s="78"/>
      <c r="P13" s="78"/>
      <c r="Q13" s="78"/>
    </row>
    <row r="14" spans="1:17">
      <c r="A14" s="277" t="s">
        <v>208</v>
      </c>
      <c r="B14" s="277"/>
      <c r="C14" s="277"/>
      <c r="D14" s="277"/>
      <c r="E14" s="277"/>
      <c r="F14" s="277"/>
      <c r="G14" s="92">
        <f>G12+G9-G13</f>
        <v>195501.30999999994</v>
      </c>
      <c r="H14" s="78"/>
      <c r="I14" s="78"/>
      <c r="J14" s="78"/>
      <c r="K14" s="78"/>
      <c r="L14" s="78"/>
      <c r="M14" s="78"/>
      <c r="N14" s="78"/>
      <c r="O14" s="78"/>
      <c r="P14" s="78"/>
      <c r="Q14" s="78"/>
    </row>
    <row r="15" spans="1:17">
      <c r="A15" s="109"/>
      <c r="B15" s="109"/>
      <c r="C15" s="109"/>
      <c r="D15" s="109"/>
      <c r="E15" s="109"/>
      <c r="F15" s="109"/>
      <c r="G15" s="92"/>
      <c r="H15" s="78"/>
      <c r="I15" s="78"/>
      <c r="J15" s="78"/>
      <c r="K15" s="78"/>
      <c r="L15" s="78"/>
      <c r="M15" s="78"/>
      <c r="N15" s="78"/>
      <c r="O15" s="78"/>
      <c r="P15" s="78"/>
      <c r="Q15" s="78"/>
    </row>
    <row r="16" spans="1:17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68"/>
      <c r="O16" s="68"/>
      <c r="P16" s="68"/>
      <c r="Q16" s="68"/>
    </row>
    <row r="17" spans="1:17">
      <c r="A17" s="271" t="s">
        <v>1</v>
      </c>
      <c r="B17" s="273" t="s">
        <v>54</v>
      </c>
      <c r="C17" s="274"/>
      <c r="D17" s="275"/>
      <c r="E17" s="276" t="s">
        <v>55</v>
      </c>
      <c r="F17" s="274"/>
      <c r="G17" s="275"/>
      <c r="H17" s="276" t="s">
        <v>56</v>
      </c>
      <c r="I17" s="274"/>
      <c r="J17" s="275"/>
      <c r="K17" s="276" t="s">
        <v>57</v>
      </c>
      <c r="L17" s="274"/>
      <c r="M17" s="275"/>
      <c r="N17" s="1"/>
      <c r="O17" s="1"/>
      <c r="P17" s="1"/>
      <c r="Q17" s="1"/>
    </row>
    <row r="18" spans="1:17" ht="24.75">
      <c r="A18" s="272"/>
      <c r="B18" s="3" t="s">
        <v>2</v>
      </c>
      <c r="C18" s="4" t="s">
        <v>3</v>
      </c>
      <c r="D18" s="5" t="s">
        <v>83</v>
      </c>
      <c r="E18" s="6" t="s">
        <v>2</v>
      </c>
      <c r="F18" s="6" t="s">
        <v>3</v>
      </c>
      <c r="G18" s="5" t="s">
        <v>83</v>
      </c>
      <c r="H18" s="4" t="s">
        <v>2</v>
      </c>
      <c r="I18" s="4" t="s">
        <v>3</v>
      </c>
      <c r="J18" s="5" t="s">
        <v>83</v>
      </c>
      <c r="K18" s="4" t="s">
        <v>2</v>
      </c>
      <c r="L18" s="4" t="s">
        <v>3</v>
      </c>
      <c r="M18" s="5" t="s">
        <v>83</v>
      </c>
      <c r="N18" s="1"/>
      <c r="O18" s="1"/>
      <c r="P18" s="1"/>
      <c r="Q18" s="1"/>
    </row>
    <row r="19" spans="1:17">
      <c r="A19" s="7" t="s">
        <v>4</v>
      </c>
      <c r="B19" s="8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83"/>
      <c r="O19" s="1"/>
      <c r="P19" s="1"/>
      <c r="Q19" s="1"/>
    </row>
    <row r="20" spans="1:17">
      <c r="A20" s="11" t="s">
        <v>5</v>
      </c>
      <c r="B20" s="12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"/>
      <c r="O20" s="1"/>
      <c r="P20" s="1"/>
      <c r="Q20" s="1"/>
    </row>
    <row r="21" spans="1:17" hidden="1">
      <c r="A21" s="15" t="s">
        <v>6</v>
      </c>
      <c r="B21" s="12"/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"/>
      <c r="O21" s="1"/>
      <c r="P21" s="1"/>
      <c r="Q21" s="1"/>
    </row>
    <row r="22" spans="1:17" hidden="1">
      <c r="A22" s="15" t="s">
        <v>7</v>
      </c>
      <c r="B22" s="12"/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"/>
      <c r="O22" s="1"/>
      <c r="P22" s="1"/>
      <c r="Q22" s="1"/>
    </row>
    <row r="23" spans="1:17">
      <c r="A23" s="15" t="s">
        <v>8</v>
      </c>
      <c r="B23" s="12"/>
      <c r="C23" s="13"/>
      <c r="D23" s="14"/>
      <c r="E23" s="14"/>
      <c r="F23" s="14"/>
      <c r="G23" s="14"/>
      <c r="H23" s="14" t="s">
        <v>178</v>
      </c>
      <c r="I23" s="14">
        <v>20</v>
      </c>
      <c r="J23" s="14">
        <v>23000</v>
      </c>
      <c r="K23" s="14"/>
      <c r="L23" s="14"/>
      <c r="M23" s="14"/>
      <c r="N23" s="1"/>
      <c r="O23" s="1"/>
      <c r="P23" s="1"/>
      <c r="Q23" s="1"/>
    </row>
    <row r="24" spans="1:17" hidden="1">
      <c r="A24" s="16" t="s">
        <v>9</v>
      </c>
      <c r="B24" s="12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"/>
      <c r="O24" s="1"/>
      <c r="P24" s="1"/>
      <c r="Q24" s="1"/>
    </row>
    <row r="25" spans="1:17" hidden="1">
      <c r="A25" s="16" t="s">
        <v>10</v>
      </c>
      <c r="B25" s="12"/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"/>
      <c r="O25" s="1"/>
      <c r="P25" s="1"/>
      <c r="Q25" s="1"/>
    </row>
    <row r="26" spans="1:17" hidden="1">
      <c r="A26" s="15" t="s">
        <v>11</v>
      </c>
      <c r="B26" s="12"/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"/>
      <c r="O26" s="1"/>
      <c r="P26" s="1"/>
      <c r="Q26" s="1"/>
    </row>
    <row r="27" spans="1:17" hidden="1">
      <c r="A27" s="15" t="s">
        <v>12</v>
      </c>
      <c r="B27" s="12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"/>
      <c r="O27" s="1"/>
      <c r="P27" s="1"/>
      <c r="Q27" s="1"/>
    </row>
    <row r="28" spans="1:17" hidden="1">
      <c r="A28" s="15" t="s">
        <v>13</v>
      </c>
      <c r="B28" s="12"/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"/>
      <c r="O28" s="1"/>
      <c r="P28" s="1"/>
      <c r="Q28" s="1"/>
    </row>
    <row r="29" spans="1:17">
      <c r="A29" s="15" t="s">
        <v>14</v>
      </c>
      <c r="B29" s="12"/>
      <c r="C29" s="13"/>
      <c r="D29" s="14"/>
      <c r="E29" s="14"/>
      <c r="F29" s="14"/>
      <c r="G29" s="14"/>
      <c r="H29" s="14" t="s">
        <v>178</v>
      </c>
      <c r="I29" s="14">
        <v>6</v>
      </c>
      <c r="J29" s="14">
        <v>3132</v>
      </c>
      <c r="K29" s="14"/>
      <c r="L29" s="14"/>
      <c r="M29" s="14"/>
      <c r="N29" s="1"/>
      <c r="O29" s="1"/>
      <c r="P29" s="1"/>
      <c r="Q29" s="1"/>
    </row>
    <row r="30" spans="1:17" hidden="1">
      <c r="A30" s="15" t="s">
        <v>15</v>
      </c>
      <c r="B30" s="12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"/>
      <c r="O30" s="1"/>
      <c r="P30" s="1"/>
      <c r="Q30" s="1"/>
    </row>
    <row r="31" spans="1:17" hidden="1">
      <c r="A31" s="11" t="s">
        <v>16</v>
      </c>
      <c r="B31" s="12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"/>
      <c r="O31" s="1"/>
      <c r="P31" s="1"/>
      <c r="Q31" s="1"/>
    </row>
    <row r="32" spans="1:17" hidden="1">
      <c r="A32" s="16" t="s">
        <v>17</v>
      </c>
      <c r="B32" s="12"/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"/>
      <c r="O32" s="1"/>
      <c r="P32" s="1"/>
      <c r="Q32" s="1"/>
    </row>
    <row r="33" spans="1:17" hidden="1">
      <c r="A33" s="15" t="s">
        <v>18</v>
      </c>
      <c r="B33" s="12"/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"/>
      <c r="O33" s="1"/>
      <c r="P33" s="1"/>
      <c r="Q33" s="1"/>
    </row>
    <row r="34" spans="1:17" hidden="1">
      <c r="A34" s="15" t="s">
        <v>19</v>
      </c>
      <c r="B34" s="12"/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"/>
      <c r="O34" s="1"/>
      <c r="P34" s="1"/>
      <c r="Q34" s="1"/>
    </row>
    <row r="35" spans="1:17" hidden="1">
      <c r="A35" s="15" t="s">
        <v>20</v>
      </c>
      <c r="B35" s="12"/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"/>
      <c r="O35" s="1"/>
      <c r="P35" s="1"/>
      <c r="Q35" s="1"/>
    </row>
    <row r="36" spans="1:17" hidden="1">
      <c r="A36" s="15" t="s">
        <v>21</v>
      </c>
      <c r="B36" s="12"/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"/>
      <c r="O36" s="1"/>
      <c r="P36" s="1"/>
      <c r="Q36" s="1"/>
    </row>
    <row r="37" spans="1:17" hidden="1">
      <c r="A37" s="15" t="s">
        <v>22</v>
      </c>
      <c r="B37" s="12"/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"/>
      <c r="O37" s="1"/>
      <c r="P37" s="1"/>
      <c r="Q37" s="1"/>
    </row>
    <row r="38" spans="1:17" hidden="1">
      <c r="A38" s="11" t="s">
        <v>23</v>
      </c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"/>
      <c r="O38" s="1"/>
      <c r="P38" s="1"/>
      <c r="Q38" s="1"/>
    </row>
    <row r="39" spans="1:17" hidden="1">
      <c r="A39" s="15" t="s">
        <v>24</v>
      </c>
      <c r="B39" s="12"/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"/>
      <c r="O39" s="1"/>
      <c r="P39" s="1"/>
      <c r="Q39" s="1"/>
    </row>
    <row r="40" spans="1:17" hidden="1">
      <c r="A40" s="15" t="s">
        <v>25</v>
      </c>
      <c r="B40" s="12"/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"/>
      <c r="O40" s="1"/>
      <c r="P40" s="1"/>
      <c r="Q40" s="1"/>
    </row>
    <row r="41" spans="1:17" hidden="1">
      <c r="A41" s="15" t="s">
        <v>26</v>
      </c>
      <c r="B41" s="12"/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"/>
      <c r="O41" s="1"/>
      <c r="P41" s="1"/>
      <c r="Q41" s="1"/>
    </row>
    <row r="42" spans="1:17" hidden="1">
      <c r="A42" s="16" t="s">
        <v>27</v>
      </c>
      <c r="B42" s="12"/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"/>
      <c r="O42" s="1"/>
      <c r="P42" s="1"/>
      <c r="Q42" s="1"/>
    </row>
    <row r="43" spans="1:17">
      <c r="A43" s="17" t="s">
        <v>28</v>
      </c>
      <c r="B43" s="18"/>
      <c r="C43" s="19"/>
      <c r="D43" s="20">
        <f>SUM(D20:D42)</f>
        <v>0</v>
      </c>
      <c r="E43" s="20"/>
      <c r="F43" s="20"/>
      <c r="G43" s="20">
        <f>SUM(G20:G42)</f>
        <v>0</v>
      </c>
      <c r="H43" s="20"/>
      <c r="I43" s="20"/>
      <c r="J43" s="20">
        <f>SUM(J20:J42)</f>
        <v>26132</v>
      </c>
      <c r="K43" s="20"/>
      <c r="L43" s="20"/>
      <c r="M43" s="20">
        <f>SUM(M20:M42)</f>
        <v>0</v>
      </c>
      <c r="N43" s="83" t="s">
        <v>207</v>
      </c>
      <c r="O43" s="1"/>
      <c r="P43" s="1"/>
      <c r="Q43" s="1"/>
    </row>
    <row r="44" spans="1:17">
      <c r="A44" s="21" t="s">
        <v>29</v>
      </c>
      <c r="B44" s="22"/>
      <c r="C44" s="23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1"/>
      <c r="O44" s="1"/>
      <c r="P44" s="1"/>
      <c r="Q44" s="1"/>
    </row>
    <row r="45" spans="1:17">
      <c r="A45" s="11" t="s">
        <v>5</v>
      </c>
      <c r="B45" s="12"/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"/>
      <c r="O45" s="1"/>
      <c r="P45" s="1"/>
      <c r="Q45" s="1"/>
    </row>
    <row r="46" spans="1:17" hidden="1">
      <c r="A46" s="15" t="s">
        <v>6</v>
      </c>
      <c r="B46" s="12"/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"/>
      <c r="O46" s="1"/>
      <c r="P46" s="1"/>
      <c r="Q46" s="1"/>
    </row>
    <row r="47" spans="1:17" hidden="1">
      <c r="A47" s="15" t="s">
        <v>7</v>
      </c>
      <c r="B47" s="12"/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"/>
      <c r="O47" s="1"/>
      <c r="P47" s="1"/>
      <c r="Q47" s="1"/>
    </row>
    <row r="48" spans="1:17" hidden="1">
      <c r="A48" s="15" t="s">
        <v>8</v>
      </c>
      <c r="B48" s="12"/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"/>
      <c r="O48" s="1"/>
      <c r="P48" s="1"/>
      <c r="Q48" s="1"/>
    </row>
    <row r="49" spans="1:17" hidden="1">
      <c r="A49" s="15" t="s">
        <v>9</v>
      </c>
      <c r="B49" s="12"/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"/>
      <c r="O49" s="1"/>
      <c r="P49" s="1"/>
      <c r="Q49" s="1"/>
    </row>
    <row r="50" spans="1:17">
      <c r="A50" s="16" t="s">
        <v>10</v>
      </c>
      <c r="B50" s="12"/>
      <c r="C50" s="13"/>
      <c r="D50" s="14"/>
      <c r="E50" s="14"/>
      <c r="F50" s="14"/>
      <c r="G50" s="14"/>
      <c r="H50" s="14" t="s">
        <v>178</v>
      </c>
      <c r="I50" s="14">
        <v>15</v>
      </c>
      <c r="J50" s="14">
        <v>11775</v>
      </c>
      <c r="K50" s="14"/>
      <c r="L50" s="14"/>
      <c r="M50" s="14"/>
      <c r="N50" s="1"/>
      <c r="O50" s="1"/>
      <c r="P50" s="1"/>
      <c r="Q50" s="1"/>
    </row>
    <row r="51" spans="1:17" hidden="1">
      <c r="A51" s="15" t="s">
        <v>11</v>
      </c>
      <c r="B51" s="12"/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"/>
      <c r="O51" s="1"/>
      <c r="P51" s="1"/>
      <c r="Q51" s="1"/>
    </row>
    <row r="52" spans="1:17" hidden="1">
      <c r="A52" s="15" t="s">
        <v>12</v>
      </c>
      <c r="B52" s="12"/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"/>
      <c r="O52" s="1"/>
      <c r="P52" s="1"/>
      <c r="Q52" s="1"/>
    </row>
    <row r="53" spans="1:17">
      <c r="A53" s="15" t="s">
        <v>13</v>
      </c>
      <c r="B53" s="12" t="s">
        <v>603</v>
      </c>
      <c r="C53" s="13">
        <v>4</v>
      </c>
      <c r="D53" s="14">
        <f>570*C53</f>
        <v>2280</v>
      </c>
      <c r="E53" s="14"/>
      <c r="F53" s="14"/>
      <c r="G53" s="14"/>
      <c r="H53" s="14"/>
      <c r="I53" s="14"/>
      <c r="J53" s="14"/>
      <c r="K53" s="14"/>
      <c r="L53" s="14"/>
      <c r="M53" s="14"/>
      <c r="N53" s="1"/>
      <c r="O53" s="1"/>
      <c r="P53" s="1"/>
      <c r="Q53" s="1"/>
    </row>
    <row r="54" spans="1:17">
      <c r="A54" s="15" t="s">
        <v>14</v>
      </c>
      <c r="B54" s="12" t="s">
        <v>603</v>
      </c>
      <c r="C54" s="13">
        <v>0.5</v>
      </c>
      <c r="D54" s="14">
        <f>522*C54</f>
        <v>261</v>
      </c>
      <c r="E54" s="14"/>
      <c r="F54" s="14"/>
      <c r="G54" s="14"/>
      <c r="H54" s="14" t="s">
        <v>178</v>
      </c>
      <c r="I54" s="14">
        <v>4</v>
      </c>
      <c r="J54" s="14">
        <v>1788</v>
      </c>
      <c r="K54" s="14"/>
      <c r="L54" s="14"/>
      <c r="M54" s="14"/>
      <c r="N54" s="1"/>
      <c r="O54" s="1"/>
      <c r="P54" s="1"/>
      <c r="Q54" s="1"/>
    </row>
    <row r="55" spans="1:17" hidden="1">
      <c r="A55" s="15" t="s">
        <v>15</v>
      </c>
      <c r="B55" s="12"/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"/>
      <c r="O55" s="1"/>
      <c r="P55" s="1"/>
      <c r="Q55" s="1"/>
    </row>
    <row r="56" spans="1:17">
      <c r="A56" s="11" t="s">
        <v>16</v>
      </c>
      <c r="B56" s="12"/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"/>
      <c r="O56" s="1"/>
      <c r="P56" s="1"/>
      <c r="Q56" s="1"/>
    </row>
    <row r="57" spans="1:17" hidden="1">
      <c r="A57" s="16" t="s">
        <v>17</v>
      </c>
      <c r="B57" s="12"/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"/>
      <c r="O57" s="1"/>
      <c r="P57" s="1"/>
      <c r="Q57" s="1"/>
    </row>
    <row r="58" spans="1:17" hidden="1">
      <c r="A58" s="15" t="s">
        <v>18</v>
      </c>
      <c r="B58" s="12"/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"/>
      <c r="O58" s="1"/>
      <c r="P58" s="1"/>
      <c r="Q58" s="1"/>
    </row>
    <row r="59" spans="1:17" hidden="1">
      <c r="A59" s="15" t="s">
        <v>19</v>
      </c>
      <c r="B59" s="12"/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"/>
      <c r="O59" s="1"/>
      <c r="P59" s="1"/>
      <c r="Q59" s="1"/>
    </row>
    <row r="60" spans="1:17" hidden="1">
      <c r="A60" s="15" t="s">
        <v>20</v>
      </c>
      <c r="B60" s="12"/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"/>
      <c r="O60" s="1"/>
      <c r="P60" s="1"/>
      <c r="Q60" s="1"/>
    </row>
    <row r="61" spans="1:17">
      <c r="A61" s="15" t="s">
        <v>21</v>
      </c>
      <c r="B61" s="12"/>
      <c r="C61" s="13"/>
      <c r="D61" s="14"/>
      <c r="E61" s="14"/>
      <c r="F61" s="14"/>
      <c r="G61" s="14"/>
      <c r="H61" s="14" t="s">
        <v>178</v>
      </c>
      <c r="I61" s="14">
        <v>4</v>
      </c>
      <c r="J61" s="14">
        <v>1332</v>
      </c>
      <c r="K61" s="14"/>
      <c r="L61" s="14"/>
      <c r="M61" s="14"/>
      <c r="N61" s="1"/>
      <c r="O61" s="1"/>
      <c r="P61" s="1"/>
      <c r="Q61" s="1"/>
    </row>
    <row r="62" spans="1:17" hidden="1">
      <c r="A62" s="15" t="s">
        <v>22</v>
      </c>
      <c r="B62" s="12"/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"/>
      <c r="O62" s="1"/>
      <c r="P62" s="1"/>
      <c r="Q62" s="1"/>
    </row>
    <row r="63" spans="1:17" hidden="1">
      <c r="A63" s="11" t="s">
        <v>23</v>
      </c>
      <c r="B63" s="12"/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"/>
      <c r="O63" s="1"/>
      <c r="P63" s="1"/>
      <c r="Q63" s="1"/>
    </row>
    <row r="64" spans="1:17" hidden="1">
      <c r="A64" s="15" t="s">
        <v>24</v>
      </c>
      <c r="B64" s="12"/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"/>
      <c r="O64" s="1"/>
      <c r="P64" s="1"/>
      <c r="Q64" s="1"/>
    </row>
    <row r="65" spans="1:17" hidden="1">
      <c r="A65" s="15" t="s">
        <v>25</v>
      </c>
      <c r="B65" s="12"/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"/>
      <c r="O65" s="1"/>
      <c r="P65" s="1"/>
      <c r="Q65" s="1"/>
    </row>
    <row r="66" spans="1:17" hidden="1">
      <c r="A66" s="15" t="s">
        <v>26</v>
      </c>
      <c r="B66" s="12"/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"/>
      <c r="O66" s="1"/>
      <c r="P66" s="1"/>
      <c r="Q66" s="1"/>
    </row>
    <row r="67" spans="1:17" hidden="1">
      <c r="A67" s="16" t="s">
        <v>27</v>
      </c>
      <c r="B67" s="12"/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"/>
      <c r="O67" s="1"/>
      <c r="P67" s="1"/>
      <c r="Q67" s="1"/>
    </row>
    <row r="68" spans="1:17">
      <c r="A68" s="11" t="s">
        <v>503</v>
      </c>
      <c r="B68" s="12"/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"/>
      <c r="O68" s="1"/>
      <c r="P68" s="1"/>
      <c r="Q68" s="1"/>
    </row>
    <row r="69" spans="1:17">
      <c r="A69" s="16" t="s">
        <v>504</v>
      </c>
      <c r="B69" s="12" t="s">
        <v>603</v>
      </c>
      <c r="C69" s="13">
        <v>5</v>
      </c>
      <c r="D69" s="14">
        <v>718</v>
      </c>
      <c r="E69" s="14"/>
      <c r="F69" s="14"/>
      <c r="G69" s="14"/>
      <c r="H69" s="14"/>
      <c r="I69" s="14"/>
      <c r="J69" s="14"/>
      <c r="K69" s="14"/>
      <c r="L69" s="14"/>
      <c r="M69" s="14"/>
      <c r="N69" s="1"/>
      <c r="O69" s="1"/>
      <c r="P69" s="1"/>
      <c r="Q69" s="1"/>
    </row>
    <row r="70" spans="1:17">
      <c r="A70" s="25" t="s">
        <v>28</v>
      </c>
      <c r="B70" s="26"/>
      <c r="C70" s="27"/>
      <c r="D70" s="28">
        <f>SUM(D45:D69)</f>
        <v>3259</v>
      </c>
      <c r="E70" s="28"/>
      <c r="F70" s="28"/>
      <c r="G70" s="28">
        <f>SUM(G45:G69)</f>
        <v>0</v>
      </c>
      <c r="H70" s="28"/>
      <c r="I70" s="28"/>
      <c r="J70" s="28">
        <f>SUM(J45:J69)</f>
        <v>14895</v>
      </c>
      <c r="K70" s="28"/>
      <c r="L70" s="28"/>
      <c r="M70" s="28">
        <f>SUM(M45:M69)</f>
        <v>0</v>
      </c>
      <c r="N70" s="83" t="s">
        <v>207</v>
      </c>
      <c r="O70" s="1"/>
      <c r="P70" s="1"/>
      <c r="Q70" s="1"/>
    </row>
    <row r="71" spans="1:17">
      <c r="A71" s="29" t="s">
        <v>30</v>
      </c>
      <c r="B71" s="30"/>
      <c r="C71" s="31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1"/>
      <c r="O71" s="1"/>
      <c r="P71" s="1"/>
      <c r="Q71" s="1"/>
    </row>
    <row r="72" spans="1:17">
      <c r="A72" s="11" t="s">
        <v>5</v>
      </c>
      <c r="B72" s="12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"/>
      <c r="O72" s="1"/>
      <c r="P72" s="1"/>
      <c r="Q72" s="1"/>
    </row>
    <row r="73" spans="1:17" hidden="1">
      <c r="A73" s="15" t="s">
        <v>6</v>
      </c>
      <c r="B73" s="12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"/>
      <c r="O73" s="1"/>
      <c r="P73" s="1"/>
      <c r="Q73" s="1"/>
    </row>
    <row r="74" spans="1:17" hidden="1">
      <c r="A74" s="15" t="s">
        <v>7</v>
      </c>
      <c r="B74" s="12"/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"/>
      <c r="O74" s="1"/>
      <c r="P74" s="1"/>
      <c r="Q74" s="1"/>
    </row>
    <row r="75" spans="1:17">
      <c r="A75" s="15" t="s">
        <v>8</v>
      </c>
      <c r="B75" s="12"/>
      <c r="C75" s="13"/>
      <c r="D75" s="14"/>
      <c r="E75" s="14"/>
      <c r="F75" s="14"/>
      <c r="G75" s="14"/>
      <c r="H75" s="14" t="s">
        <v>178</v>
      </c>
      <c r="I75" s="14">
        <v>16</v>
      </c>
      <c r="J75" s="14">
        <v>14880</v>
      </c>
      <c r="K75" s="14"/>
      <c r="L75" s="14"/>
      <c r="M75" s="14"/>
      <c r="N75" s="1"/>
      <c r="O75" s="1"/>
      <c r="P75" s="1"/>
      <c r="Q75" s="1"/>
    </row>
    <row r="76" spans="1:17" hidden="1">
      <c r="A76" s="16" t="s">
        <v>10</v>
      </c>
      <c r="B76" s="12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"/>
      <c r="O76" s="1"/>
      <c r="P76" s="1"/>
      <c r="Q76" s="1"/>
    </row>
    <row r="77" spans="1:17" hidden="1">
      <c r="A77" s="15" t="s">
        <v>11</v>
      </c>
      <c r="B77" s="12"/>
      <c r="C77" s="13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"/>
      <c r="O77" s="1"/>
      <c r="P77" s="1"/>
      <c r="Q77" s="1"/>
    </row>
    <row r="78" spans="1:17" hidden="1">
      <c r="A78" s="15" t="s">
        <v>12</v>
      </c>
      <c r="B78" s="12"/>
      <c r="C78" s="13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"/>
      <c r="O78" s="1"/>
      <c r="P78" s="1"/>
      <c r="Q78" s="1"/>
    </row>
    <row r="79" spans="1:17" hidden="1">
      <c r="A79" s="15" t="s">
        <v>13</v>
      </c>
      <c r="B79" s="12"/>
      <c r="C79" s="13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"/>
      <c r="O79" s="1"/>
      <c r="P79" s="1"/>
      <c r="Q79" s="1"/>
    </row>
    <row r="80" spans="1:17">
      <c r="A80" s="15" t="s">
        <v>14</v>
      </c>
      <c r="B80" s="12"/>
      <c r="C80" s="13"/>
      <c r="D80" s="14"/>
      <c r="E80" s="14"/>
      <c r="F80" s="14"/>
      <c r="G80" s="14"/>
      <c r="H80" s="14" t="s">
        <v>178</v>
      </c>
      <c r="I80" s="14">
        <v>3</v>
      </c>
      <c r="J80" s="14">
        <v>1341</v>
      </c>
      <c r="K80" s="14"/>
      <c r="L80" s="14"/>
      <c r="M80" s="14"/>
      <c r="N80" s="1"/>
      <c r="O80" s="1"/>
      <c r="P80" s="1"/>
      <c r="Q80" s="1"/>
    </row>
    <row r="81" spans="1:17" hidden="1">
      <c r="A81" s="15" t="s">
        <v>15</v>
      </c>
      <c r="B81" s="12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"/>
      <c r="O81" s="1"/>
      <c r="P81" s="1"/>
      <c r="Q81" s="1"/>
    </row>
    <row r="82" spans="1:17">
      <c r="A82" s="11" t="s">
        <v>16</v>
      </c>
      <c r="B82" s="12"/>
      <c r="C82" s="13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"/>
      <c r="O82" s="1"/>
      <c r="P82" s="1"/>
      <c r="Q82" s="1"/>
    </row>
    <row r="83" spans="1:17" hidden="1">
      <c r="A83" s="16" t="s">
        <v>17</v>
      </c>
      <c r="B83" s="12"/>
      <c r="C83" s="13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"/>
      <c r="O83" s="1"/>
      <c r="P83" s="1"/>
      <c r="Q83" s="1"/>
    </row>
    <row r="84" spans="1:17" hidden="1">
      <c r="A84" s="15" t="s">
        <v>18</v>
      </c>
      <c r="B84" s="12"/>
      <c r="C84" s="13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"/>
      <c r="O84" s="1"/>
      <c r="P84" s="1"/>
      <c r="Q84" s="1"/>
    </row>
    <row r="85" spans="1:17" hidden="1">
      <c r="A85" s="15" t="s">
        <v>19</v>
      </c>
      <c r="B85" s="12"/>
      <c r="C85" s="13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"/>
      <c r="O85" s="1"/>
      <c r="P85" s="1"/>
      <c r="Q85" s="1"/>
    </row>
    <row r="86" spans="1:17" hidden="1">
      <c r="A86" s="15" t="s">
        <v>20</v>
      </c>
      <c r="B86" s="12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"/>
      <c r="O86" s="1"/>
      <c r="P86" s="1"/>
      <c r="Q86" s="1"/>
    </row>
    <row r="87" spans="1:17">
      <c r="A87" s="15" t="s">
        <v>21</v>
      </c>
      <c r="B87" s="12"/>
      <c r="C87" s="13"/>
      <c r="D87" s="14"/>
      <c r="E87" s="14"/>
      <c r="F87" s="14"/>
      <c r="G87" s="14"/>
      <c r="H87" s="14" t="s">
        <v>178</v>
      </c>
      <c r="I87" s="14">
        <v>4</v>
      </c>
      <c r="J87" s="14">
        <v>1332</v>
      </c>
      <c r="K87" s="14"/>
      <c r="L87" s="14"/>
      <c r="M87" s="14"/>
      <c r="N87" s="1"/>
      <c r="O87" s="1"/>
      <c r="P87" s="1"/>
      <c r="Q87" s="1"/>
    </row>
    <row r="88" spans="1:17" hidden="1">
      <c r="A88" s="15" t="s">
        <v>22</v>
      </c>
      <c r="B88" s="12"/>
      <c r="C88" s="13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"/>
      <c r="O88" s="1"/>
      <c r="P88" s="1"/>
      <c r="Q88" s="1"/>
    </row>
    <row r="89" spans="1:17" hidden="1">
      <c r="A89" s="11" t="s">
        <v>23</v>
      </c>
      <c r="B89" s="12"/>
      <c r="C89" s="13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"/>
      <c r="O89" s="1"/>
      <c r="P89" s="1"/>
      <c r="Q89" s="1"/>
    </row>
    <row r="90" spans="1:17" hidden="1">
      <c r="A90" s="15" t="s">
        <v>24</v>
      </c>
      <c r="B90" s="12"/>
      <c r="C90" s="13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"/>
      <c r="O90" s="1"/>
      <c r="P90" s="1"/>
      <c r="Q90" s="1"/>
    </row>
    <row r="91" spans="1:17" hidden="1">
      <c r="A91" s="15" t="s">
        <v>25</v>
      </c>
      <c r="B91" s="12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"/>
      <c r="O91" s="1"/>
      <c r="P91" s="1"/>
      <c r="Q91" s="1"/>
    </row>
    <row r="92" spans="1:17" hidden="1">
      <c r="A92" s="15" t="s">
        <v>26</v>
      </c>
      <c r="B92" s="12"/>
      <c r="C92" s="13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"/>
      <c r="O92" s="1"/>
      <c r="P92" s="1"/>
      <c r="Q92" s="1"/>
    </row>
    <row r="93" spans="1:17" hidden="1">
      <c r="A93" s="16" t="s">
        <v>27</v>
      </c>
      <c r="B93" s="12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"/>
      <c r="O93" s="1"/>
      <c r="P93" s="1"/>
      <c r="Q93" s="1"/>
    </row>
    <row r="94" spans="1:17">
      <c r="A94" s="33" t="s">
        <v>28</v>
      </c>
      <c r="B94" s="34"/>
      <c r="C94" s="35"/>
      <c r="D94" s="36">
        <f>SUM(D72:D93)</f>
        <v>0</v>
      </c>
      <c r="E94" s="36"/>
      <c r="F94" s="36"/>
      <c r="G94" s="36">
        <f>SUM(G72:G93)</f>
        <v>0</v>
      </c>
      <c r="H94" s="36"/>
      <c r="I94" s="36"/>
      <c r="J94" s="36">
        <f>SUM(J72:J93)</f>
        <v>17553</v>
      </c>
      <c r="K94" s="36"/>
      <c r="L94" s="36"/>
      <c r="M94" s="36">
        <f>SUM(M72:M93)</f>
        <v>0</v>
      </c>
      <c r="N94" s="83" t="s">
        <v>207</v>
      </c>
      <c r="O94" s="1"/>
      <c r="P94" s="1"/>
      <c r="Q94" s="1"/>
    </row>
    <row r="95" spans="1:17" hidden="1">
      <c r="A95" s="37" t="s">
        <v>31</v>
      </c>
      <c r="B95" s="38"/>
      <c r="C95" s="39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1"/>
      <c r="O95" s="1"/>
      <c r="P95" s="1"/>
      <c r="Q95" s="1"/>
    </row>
    <row r="96" spans="1:17" hidden="1">
      <c r="A96" s="11" t="s">
        <v>5</v>
      </c>
      <c r="B96" s="12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"/>
      <c r="O96" s="1"/>
      <c r="P96" s="1"/>
      <c r="Q96" s="1"/>
    </row>
    <row r="97" spans="1:17" hidden="1">
      <c r="A97" s="15" t="s">
        <v>6</v>
      </c>
      <c r="B97" s="12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"/>
      <c r="O97" s="1"/>
      <c r="P97" s="1"/>
      <c r="Q97" s="1"/>
    </row>
    <row r="98" spans="1:17" hidden="1">
      <c r="A98" s="16" t="s">
        <v>32</v>
      </c>
      <c r="B98" s="12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"/>
      <c r="O98" s="1"/>
      <c r="P98" s="1"/>
      <c r="Q98" s="1"/>
    </row>
    <row r="99" spans="1:17" hidden="1">
      <c r="A99" s="41" t="s">
        <v>33</v>
      </c>
      <c r="B99" s="12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"/>
      <c r="O99" s="1"/>
      <c r="P99" s="1"/>
      <c r="Q99" s="1"/>
    </row>
    <row r="100" spans="1:17" hidden="1">
      <c r="A100" s="15" t="s">
        <v>34</v>
      </c>
      <c r="B100" s="12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"/>
      <c r="O100" s="1"/>
      <c r="P100" s="1"/>
      <c r="Q100" s="1"/>
    </row>
    <row r="101" spans="1:17" hidden="1">
      <c r="A101" s="42" t="s">
        <v>90</v>
      </c>
      <c r="B101" s="12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"/>
      <c r="O101" s="1"/>
      <c r="P101" s="1"/>
      <c r="Q101" s="1"/>
    </row>
    <row r="102" spans="1:17" hidden="1">
      <c r="A102" s="42" t="s">
        <v>35</v>
      </c>
      <c r="B102" s="12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"/>
      <c r="O102" s="1"/>
      <c r="P102" s="1"/>
      <c r="Q102" s="1"/>
    </row>
    <row r="103" spans="1:17" hidden="1">
      <c r="A103" s="42" t="s">
        <v>36</v>
      </c>
      <c r="B103" s="12"/>
      <c r="C103" s="13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"/>
      <c r="O103" s="1"/>
      <c r="P103" s="1"/>
      <c r="Q103" s="1"/>
    </row>
    <row r="104" spans="1:17" hidden="1">
      <c r="A104" s="42" t="s">
        <v>37</v>
      </c>
      <c r="B104" s="12"/>
      <c r="C104" s="13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"/>
      <c r="O104" s="1"/>
      <c r="P104" s="1"/>
      <c r="Q104" s="1"/>
    </row>
    <row r="105" spans="1:17" hidden="1">
      <c r="A105" s="42" t="s">
        <v>38</v>
      </c>
      <c r="B105" s="12"/>
      <c r="C105" s="13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"/>
      <c r="O105" s="1"/>
      <c r="P105" s="1"/>
      <c r="Q105" s="1"/>
    </row>
    <row r="106" spans="1:17" hidden="1">
      <c r="A106" s="42" t="s">
        <v>39</v>
      </c>
      <c r="B106" s="12"/>
      <c r="C106" s="13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"/>
      <c r="O106" s="1"/>
      <c r="P106" s="1"/>
      <c r="Q106" s="1"/>
    </row>
    <row r="107" spans="1:17" hidden="1">
      <c r="A107" s="43" t="s">
        <v>28</v>
      </c>
      <c r="B107" s="44"/>
      <c r="C107" s="45"/>
      <c r="D107" s="46">
        <f>SUM(D96:D106)</f>
        <v>0</v>
      </c>
      <c r="E107" s="46"/>
      <c r="F107" s="46"/>
      <c r="G107" s="46">
        <f>SUM(G96:G106)</f>
        <v>0</v>
      </c>
      <c r="H107" s="46"/>
      <c r="I107" s="46"/>
      <c r="J107" s="46">
        <f>SUM(J96:J106)</f>
        <v>0</v>
      </c>
      <c r="K107" s="46"/>
      <c r="L107" s="46"/>
      <c r="M107" s="46">
        <f>SUM(M96:M106)</f>
        <v>0</v>
      </c>
      <c r="N107" s="83" t="s">
        <v>207</v>
      </c>
      <c r="O107" s="1"/>
      <c r="P107" s="1"/>
      <c r="Q107" s="1"/>
    </row>
    <row r="108" spans="1:17">
      <c r="A108" s="47" t="s">
        <v>40</v>
      </c>
      <c r="B108" s="48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"/>
      <c r="O108" s="1"/>
      <c r="P108" s="1"/>
      <c r="Q108" s="1"/>
    </row>
    <row r="109" spans="1:17" ht="24.75">
      <c r="A109" s="51" t="s">
        <v>62</v>
      </c>
      <c r="B109" s="12"/>
      <c r="C109" s="13"/>
      <c r="D109" s="14"/>
      <c r="E109" s="6" t="s">
        <v>406</v>
      </c>
      <c r="F109" s="14">
        <v>30</v>
      </c>
      <c r="G109" s="14">
        <v>35000</v>
      </c>
      <c r="H109" s="14"/>
      <c r="I109" s="14"/>
      <c r="J109" s="14"/>
      <c r="K109" s="14"/>
      <c r="L109" s="14"/>
      <c r="M109" s="14"/>
      <c r="N109" s="1"/>
      <c r="O109" s="1"/>
      <c r="P109" s="1"/>
      <c r="Q109" s="1"/>
    </row>
    <row r="110" spans="1:17" ht="24.75" hidden="1">
      <c r="A110" s="51" t="s">
        <v>63</v>
      </c>
      <c r="B110" s="12"/>
      <c r="C110" s="13"/>
      <c r="D110" s="14"/>
      <c r="E110" s="14"/>
      <c r="F110" s="14"/>
      <c r="G110" s="14"/>
      <c r="H110" s="6"/>
      <c r="I110" s="14"/>
      <c r="J110" s="14"/>
      <c r="K110" s="14"/>
      <c r="L110" s="14"/>
      <c r="M110" s="14"/>
      <c r="N110" s="1"/>
      <c r="O110" s="1"/>
      <c r="P110" s="1"/>
      <c r="Q110" s="1"/>
    </row>
    <row r="111" spans="1:17" ht="36.75" hidden="1">
      <c r="A111" s="51" t="s">
        <v>64</v>
      </c>
      <c r="B111" s="12"/>
      <c r="C111" s="13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"/>
      <c r="O111" s="1"/>
      <c r="P111" s="1"/>
      <c r="Q111" s="1"/>
    </row>
    <row r="112" spans="1:17" ht="72.75" hidden="1">
      <c r="A112" s="51" t="s">
        <v>65</v>
      </c>
      <c r="B112" s="12"/>
      <c r="C112" s="13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"/>
      <c r="O112" s="1"/>
      <c r="P112" s="1"/>
      <c r="Q112" s="1"/>
    </row>
    <row r="113" spans="1:17" hidden="1">
      <c r="A113" s="51" t="s">
        <v>61</v>
      </c>
      <c r="B113" s="12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"/>
      <c r="O113" s="1"/>
      <c r="P113" s="1"/>
      <c r="Q113" s="1"/>
    </row>
    <row r="114" spans="1:17">
      <c r="A114" s="47" t="s">
        <v>28</v>
      </c>
      <c r="B114" s="113"/>
      <c r="C114" s="114"/>
      <c r="D114" s="79">
        <f>SUM(D109:D113)</f>
        <v>0</v>
      </c>
      <c r="E114" s="79"/>
      <c r="F114" s="79"/>
      <c r="G114" s="79">
        <f>SUM(G109:G113)</f>
        <v>35000</v>
      </c>
      <c r="H114" s="79"/>
      <c r="I114" s="79"/>
      <c r="J114" s="79"/>
      <c r="K114" s="79"/>
      <c r="L114" s="79"/>
      <c r="M114" s="79">
        <f>SUM(M109:M113)</f>
        <v>0</v>
      </c>
      <c r="N114" s="83" t="s">
        <v>207</v>
      </c>
      <c r="O114" s="1"/>
      <c r="P114" s="1"/>
      <c r="Q114" s="1"/>
    </row>
    <row r="115" spans="1:17" hidden="1">
      <c r="A115" s="123" t="s">
        <v>77</v>
      </c>
      <c r="B115" s="124"/>
      <c r="C115" s="125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</row>
    <row r="116" spans="1:17" ht="84.75" hidden="1">
      <c r="A116" s="51" t="s">
        <v>78</v>
      </c>
      <c r="B116" s="53"/>
      <c r="C116" s="54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1"/>
      <c r="O116" s="1"/>
      <c r="P116" s="1"/>
      <c r="Q116" s="1"/>
    </row>
    <row r="117" spans="1:17" ht="24.75" hidden="1">
      <c r="A117" s="15" t="s">
        <v>47</v>
      </c>
      <c r="B117" s="12"/>
      <c r="C117" s="13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"/>
      <c r="O117" s="1"/>
      <c r="P117" s="1"/>
      <c r="Q117" s="1"/>
    </row>
    <row r="118" spans="1:17" hidden="1">
      <c r="A118" s="123" t="s">
        <v>28</v>
      </c>
      <c r="B118" s="124"/>
      <c r="C118" s="125"/>
      <c r="D118" s="126">
        <f>SUM(D116:D117)</f>
        <v>0</v>
      </c>
      <c r="E118" s="126"/>
      <c r="F118" s="126"/>
      <c r="G118" s="126">
        <f>SUM(G116:G117)</f>
        <v>0</v>
      </c>
      <c r="H118" s="126"/>
      <c r="I118" s="126"/>
      <c r="J118" s="126">
        <f>SUM(J116:J117)</f>
        <v>0</v>
      </c>
      <c r="K118" s="126"/>
      <c r="L118" s="126"/>
      <c r="M118" s="126">
        <f>SUM(M116:M117)</f>
        <v>0</v>
      </c>
      <c r="N118" s="83" t="s">
        <v>207</v>
      </c>
      <c r="O118" s="1"/>
      <c r="P118" s="1"/>
      <c r="Q118" s="1"/>
    </row>
    <row r="119" spans="1:17">
      <c r="A119" s="115" t="s">
        <v>41</v>
      </c>
      <c r="B119" s="116"/>
      <c r="C119" s="117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"/>
      <c r="O119" s="1"/>
      <c r="P119" s="1"/>
      <c r="Q119" s="1"/>
    </row>
    <row r="120" spans="1:17" ht="48.75" hidden="1">
      <c r="A120" s="15" t="s">
        <v>66</v>
      </c>
      <c r="B120" s="12"/>
      <c r="C120" s="13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"/>
      <c r="O120" s="1"/>
      <c r="P120" s="1"/>
      <c r="Q120" s="1"/>
    </row>
    <row r="121" spans="1:17" ht="24.75" hidden="1">
      <c r="A121" s="15" t="s">
        <v>67</v>
      </c>
      <c r="B121" s="12"/>
      <c r="C121" s="13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"/>
      <c r="O121" s="1"/>
      <c r="P121" s="1"/>
      <c r="Q121" s="1"/>
    </row>
    <row r="122" spans="1:17" ht="60.75" hidden="1">
      <c r="A122" s="15" t="s">
        <v>69</v>
      </c>
      <c r="B122" s="12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"/>
      <c r="O122" s="1"/>
      <c r="P122" s="1"/>
      <c r="Q122" s="1"/>
    </row>
    <row r="123" spans="1:17">
      <c r="A123" s="15" t="s">
        <v>70</v>
      </c>
      <c r="B123" s="12"/>
      <c r="C123" s="13"/>
      <c r="D123" s="14"/>
      <c r="E123" s="14"/>
      <c r="F123" s="14">
        <v>9</v>
      </c>
      <c r="G123" s="14">
        <v>4410</v>
      </c>
      <c r="H123" s="14"/>
      <c r="I123" s="14"/>
      <c r="J123" s="14"/>
      <c r="K123" s="14"/>
      <c r="L123" s="14"/>
      <c r="M123" s="14"/>
      <c r="N123" s="1"/>
      <c r="O123" s="1"/>
      <c r="P123" s="1"/>
      <c r="Q123" s="1"/>
    </row>
    <row r="124" spans="1:17" ht="36.75" hidden="1">
      <c r="A124" s="15" t="s">
        <v>71</v>
      </c>
      <c r="B124" s="12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"/>
      <c r="O124" s="1"/>
      <c r="P124" s="1"/>
      <c r="Q124" s="1"/>
    </row>
    <row r="125" spans="1:17" hidden="1">
      <c r="A125" s="15" t="s">
        <v>352</v>
      </c>
      <c r="B125" s="12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"/>
      <c r="O125" s="1"/>
      <c r="P125" s="1"/>
      <c r="Q125" s="1"/>
    </row>
    <row r="126" spans="1:17" hidden="1">
      <c r="A126" s="15"/>
      <c r="B126" s="12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"/>
      <c r="O126" s="1"/>
      <c r="P126" s="1"/>
      <c r="Q126" s="1"/>
    </row>
    <row r="127" spans="1:17">
      <c r="A127" s="119" t="s">
        <v>28</v>
      </c>
      <c r="B127" s="120"/>
      <c r="C127" s="121"/>
      <c r="D127" s="122">
        <f>SUM(D120:D125)</f>
        <v>0</v>
      </c>
      <c r="E127" s="122"/>
      <c r="F127" s="122"/>
      <c r="G127" s="122">
        <f>SUM(G120:G125)</f>
        <v>4410</v>
      </c>
      <c r="H127" s="122"/>
      <c r="I127" s="122"/>
      <c r="J127" s="122">
        <f>SUM(J120:J125)</f>
        <v>0</v>
      </c>
      <c r="K127" s="122"/>
      <c r="L127" s="122"/>
      <c r="M127" s="122">
        <f>SUM(M120:M125)</f>
        <v>0</v>
      </c>
      <c r="N127" s="83" t="s">
        <v>207</v>
      </c>
      <c r="O127" s="1"/>
      <c r="P127" s="1"/>
      <c r="Q127" s="1"/>
    </row>
    <row r="128" spans="1:17" hidden="1">
      <c r="A128" s="149" t="s">
        <v>42</v>
      </c>
      <c r="B128" s="150"/>
      <c r="C128" s="151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"/>
      <c r="O128" s="1"/>
      <c r="P128" s="1"/>
      <c r="Q128" s="1"/>
    </row>
    <row r="129" spans="1:17" ht="36.75" hidden="1">
      <c r="A129" s="15" t="s">
        <v>409</v>
      </c>
      <c r="B129" s="12"/>
      <c r="C129" s="13"/>
      <c r="D129" s="14"/>
      <c r="E129" s="14"/>
      <c r="F129" s="14"/>
      <c r="G129" s="14"/>
      <c r="H129" s="14"/>
      <c r="I129" s="14"/>
      <c r="J129" s="14"/>
      <c r="K129" s="14"/>
      <c r="L129" s="14">
        <v>6</v>
      </c>
      <c r="M129" s="14"/>
      <c r="N129" s="1"/>
      <c r="O129" s="1"/>
      <c r="P129" s="1"/>
      <c r="Q129" s="1"/>
    </row>
    <row r="130" spans="1:17" hidden="1">
      <c r="A130" s="11"/>
      <c r="B130" s="12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"/>
      <c r="O130" s="1"/>
      <c r="P130" s="1"/>
      <c r="Q130" s="1"/>
    </row>
    <row r="131" spans="1:17" hidden="1">
      <c r="A131" s="11"/>
      <c r="B131" s="12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"/>
      <c r="O131" s="1"/>
      <c r="P131" s="1"/>
      <c r="Q131" s="1"/>
    </row>
    <row r="132" spans="1:17" hidden="1">
      <c r="A132" s="153" t="s">
        <v>28</v>
      </c>
      <c r="B132" s="148"/>
      <c r="C132" s="154"/>
      <c r="D132" s="155">
        <f>SUM(D129:D131)</f>
        <v>0</v>
      </c>
      <c r="E132" s="155"/>
      <c r="F132" s="155"/>
      <c r="G132" s="155">
        <f>SUM(G129:G131)</f>
        <v>0</v>
      </c>
      <c r="H132" s="155"/>
      <c r="I132" s="155"/>
      <c r="J132" s="155">
        <f>SUM(J129:J131)</f>
        <v>0</v>
      </c>
      <c r="K132" s="155"/>
      <c r="L132" s="155"/>
      <c r="M132" s="155">
        <f>SUM(M129:M131)</f>
        <v>0</v>
      </c>
      <c r="N132" s="83" t="s">
        <v>207</v>
      </c>
      <c r="O132" s="1"/>
      <c r="P132" s="1"/>
      <c r="Q132" s="1"/>
    </row>
    <row r="133" spans="1:17">
      <c r="A133" s="127" t="s">
        <v>43</v>
      </c>
      <c r="B133" s="12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"/>
      <c r="O133" s="1"/>
      <c r="P133" s="1"/>
      <c r="Q133" s="1"/>
    </row>
    <row r="134" spans="1:17" ht="24.75" hidden="1">
      <c r="A134" s="15" t="s">
        <v>44</v>
      </c>
      <c r="B134" s="12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"/>
      <c r="O134" s="1"/>
      <c r="P134" s="1"/>
      <c r="Q134" s="1"/>
    </row>
    <row r="135" spans="1:17" hidden="1">
      <c r="A135" s="15" t="s">
        <v>45</v>
      </c>
      <c r="B135" s="12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"/>
      <c r="O135" s="1"/>
      <c r="P135" s="1"/>
      <c r="Q135" s="1"/>
    </row>
    <row r="136" spans="1:17" ht="36.75" hidden="1">
      <c r="A136" s="15" t="s">
        <v>72</v>
      </c>
      <c r="B136" s="12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"/>
      <c r="O136" s="1"/>
      <c r="P136" s="1"/>
      <c r="Q136" s="1"/>
    </row>
    <row r="137" spans="1:17" ht="48.75" hidden="1">
      <c r="A137" s="15" t="s">
        <v>73</v>
      </c>
      <c r="B137" s="12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"/>
      <c r="O137" s="1"/>
      <c r="P137" s="1"/>
      <c r="Q137" s="1"/>
    </row>
    <row r="138" spans="1:17" ht="72.75" hidden="1">
      <c r="A138" s="15" t="s">
        <v>74</v>
      </c>
      <c r="B138" s="12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"/>
      <c r="O138" s="1"/>
      <c r="P138" s="1"/>
      <c r="Q138" s="1"/>
    </row>
    <row r="139" spans="1:17" ht="60.75" hidden="1">
      <c r="A139" s="15" t="s">
        <v>75</v>
      </c>
      <c r="B139" s="12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"/>
      <c r="O139" s="1"/>
      <c r="P139" s="1"/>
      <c r="Q139" s="1"/>
    </row>
    <row r="140" spans="1:17" hidden="1">
      <c r="A140" s="15" t="s">
        <v>46</v>
      </c>
      <c r="B140" s="12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"/>
      <c r="O140" s="1"/>
      <c r="P140" s="1"/>
      <c r="Q140" s="1"/>
    </row>
    <row r="141" spans="1:17" ht="24.75">
      <c r="A141" s="15" t="s">
        <v>508</v>
      </c>
      <c r="B141" s="73" t="s">
        <v>604</v>
      </c>
      <c r="C141" s="13">
        <v>100</v>
      </c>
      <c r="D141" s="14">
        <v>50423</v>
      </c>
      <c r="E141" s="14"/>
      <c r="F141" s="14"/>
      <c r="G141" s="14"/>
      <c r="H141" s="14"/>
      <c r="I141" s="14"/>
      <c r="J141" s="14"/>
      <c r="K141" s="14"/>
      <c r="L141" s="14"/>
      <c r="M141" s="14"/>
      <c r="N141" s="1"/>
      <c r="O141" s="1"/>
      <c r="P141" s="1"/>
      <c r="Q141" s="1"/>
    </row>
    <row r="142" spans="1:17" ht="36.75">
      <c r="A142" s="15" t="s">
        <v>410</v>
      </c>
      <c r="B142" s="12"/>
      <c r="C142" s="13"/>
      <c r="D142" s="14"/>
      <c r="E142" s="14"/>
      <c r="F142" s="14">
        <v>3</v>
      </c>
      <c r="G142" s="14">
        <v>3850</v>
      </c>
      <c r="H142" s="14"/>
      <c r="I142" s="14"/>
      <c r="J142" s="14"/>
      <c r="K142" s="14"/>
      <c r="L142" s="14"/>
      <c r="M142" s="14"/>
      <c r="N142" s="1"/>
      <c r="O142" s="1"/>
      <c r="P142" s="1"/>
      <c r="Q142" s="1"/>
    </row>
    <row r="143" spans="1:17">
      <c r="A143" s="127" t="s">
        <v>28</v>
      </c>
      <c r="B143" s="131"/>
      <c r="C143" s="132"/>
      <c r="D143" s="133">
        <f>SUM(D134:D141)</f>
        <v>50423</v>
      </c>
      <c r="E143" s="133"/>
      <c r="F143" s="133"/>
      <c r="G143" s="133">
        <f>SUM(G134:G142)</f>
        <v>3850</v>
      </c>
      <c r="H143" s="133"/>
      <c r="I143" s="133"/>
      <c r="J143" s="133">
        <f>SUM(J134:J141)</f>
        <v>0</v>
      </c>
      <c r="K143" s="133"/>
      <c r="L143" s="133"/>
      <c r="M143" s="133">
        <f>SUM(M134:M141)</f>
        <v>0</v>
      </c>
      <c r="N143" s="83" t="s">
        <v>207</v>
      </c>
      <c r="O143" s="1"/>
      <c r="P143" s="1"/>
      <c r="Q143" s="1"/>
    </row>
    <row r="144" spans="1:17" ht="24.75">
      <c r="A144" s="62" t="s">
        <v>48</v>
      </c>
      <c r="B144" s="63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1"/>
      <c r="O144" s="1"/>
      <c r="P144" s="1"/>
      <c r="Q144" s="1"/>
    </row>
    <row r="145" spans="1:17" ht="24.75" hidden="1">
      <c r="A145" s="15" t="s">
        <v>49</v>
      </c>
      <c r="B145" s="12"/>
      <c r="C145" s="13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"/>
      <c r="O145" s="1"/>
      <c r="P145" s="1"/>
      <c r="Q145" s="1"/>
    </row>
    <row r="146" spans="1:17" ht="24.75" hidden="1">
      <c r="A146" s="15" t="s">
        <v>50</v>
      </c>
      <c r="B146" s="12"/>
      <c r="C146" s="13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"/>
      <c r="O146" s="1"/>
      <c r="P146" s="1"/>
      <c r="Q146" s="1"/>
    </row>
    <row r="147" spans="1:17" ht="24.75" hidden="1">
      <c r="A147" s="15" t="s">
        <v>51</v>
      </c>
      <c r="B147" s="12"/>
      <c r="C147" s="13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"/>
      <c r="O147" s="1"/>
      <c r="P147" s="1"/>
      <c r="Q147" s="1"/>
    </row>
    <row r="148" spans="1:17" ht="24.75">
      <c r="A148" s="15" t="s">
        <v>52</v>
      </c>
      <c r="B148" s="14" t="s">
        <v>201</v>
      </c>
      <c r="C148" s="14">
        <v>36</v>
      </c>
      <c r="D148" s="14">
        <v>16560</v>
      </c>
      <c r="E148" s="14"/>
      <c r="F148" s="14"/>
      <c r="G148" s="14"/>
      <c r="H148" s="14"/>
      <c r="I148" s="14"/>
      <c r="J148" s="14"/>
      <c r="K148" s="14"/>
      <c r="L148" s="14"/>
      <c r="M148" s="14"/>
      <c r="N148" s="1"/>
      <c r="O148" s="1"/>
      <c r="P148" s="1"/>
      <c r="Q148" s="1"/>
    </row>
    <row r="149" spans="1:17" ht="72.75">
      <c r="A149" s="15" t="s">
        <v>353</v>
      </c>
      <c r="B149" s="12"/>
      <c r="C149" s="13"/>
      <c r="D149" s="14"/>
      <c r="E149" s="14"/>
      <c r="F149" s="14">
        <v>50</v>
      </c>
      <c r="G149" s="14">
        <v>7700</v>
      </c>
      <c r="H149" s="14"/>
      <c r="I149" s="14"/>
      <c r="J149" s="14"/>
      <c r="K149" s="14"/>
      <c r="L149" s="14"/>
      <c r="M149" s="14"/>
      <c r="N149" s="1"/>
      <c r="O149" s="1"/>
      <c r="P149" s="1"/>
      <c r="Q149" s="1"/>
    </row>
    <row r="150" spans="1:17" ht="48.75" hidden="1">
      <c r="A150" s="15" t="s">
        <v>80</v>
      </c>
      <c r="B150" s="12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"/>
      <c r="O150" s="1"/>
      <c r="P150" s="1"/>
      <c r="Q150" s="1"/>
    </row>
    <row r="151" spans="1:17" ht="108.75" hidden="1">
      <c r="A151" s="15" t="s">
        <v>81</v>
      </c>
      <c r="B151" s="12"/>
      <c r="C151" s="13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"/>
      <c r="O151" s="1"/>
      <c r="P151" s="1"/>
      <c r="Q151" s="1"/>
    </row>
    <row r="152" spans="1:17" ht="48.75" hidden="1">
      <c r="A152" s="15" t="s">
        <v>82</v>
      </c>
      <c r="B152" s="12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"/>
      <c r="O152" s="1"/>
      <c r="P152" s="1"/>
      <c r="Q152" s="1"/>
    </row>
    <row r="153" spans="1:17">
      <c r="A153" s="17" t="s">
        <v>28</v>
      </c>
      <c r="B153" s="63"/>
      <c r="C153" s="64"/>
      <c r="D153" s="80">
        <f>SUM(D145:D152)</f>
        <v>16560</v>
      </c>
      <c r="E153" s="65"/>
      <c r="F153" s="65"/>
      <c r="G153" s="80">
        <f>SUM(G145:G152)</f>
        <v>7700</v>
      </c>
      <c r="H153" s="65"/>
      <c r="I153" s="65"/>
      <c r="J153" s="80">
        <f>SUM(J145:J152)</f>
        <v>0</v>
      </c>
      <c r="K153" s="65"/>
      <c r="L153" s="65"/>
      <c r="M153" s="80">
        <f>SUM(M145:M152)</f>
        <v>0</v>
      </c>
      <c r="N153" s="83" t="s">
        <v>207</v>
      </c>
      <c r="O153" s="1"/>
      <c r="P153" s="1"/>
      <c r="Q153" s="1"/>
    </row>
    <row r="154" spans="1:17" ht="24.75" customHeight="1">
      <c r="A154" s="66" t="s">
        <v>58</v>
      </c>
      <c r="B154" s="287" t="s">
        <v>84</v>
      </c>
      <c r="C154" s="288"/>
      <c r="D154" s="289"/>
      <c r="E154" s="281" t="s">
        <v>85</v>
      </c>
      <c r="F154" s="282"/>
      <c r="G154" s="283"/>
      <c r="H154" s="281" t="s">
        <v>86</v>
      </c>
      <c r="I154" s="282"/>
      <c r="J154" s="283"/>
      <c r="K154" s="281" t="s">
        <v>87</v>
      </c>
      <c r="L154" s="282"/>
      <c r="M154" s="283"/>
      <c r="N154" s="1"/>
      <c r="O154" s="1"/>
      <c r="P154" s="1"/>
      <c r="Q154" s="1"/>
    </row>
    <row r="155" spans="1:17" ht="24.75">
      <c r="A155" s="67" t="s">
        <v>59</v>
      </c>
      <c r="B155" s="284">
        <f>D153+D143+D132+D127+D118+D114+D107+D94+D70+D43</f>
        <v>70242</v>
      </c>
      <c r="C155" s="285"/>
      <c r="D155" s="286"/>
      <c r="E155" s="284">
        <f>G153+G143+G132+G127+G118+G114+G107+G94+G70+G43</f>
        <v>50960</v>
      </c>
      <c r="F155" s="285"/>
      <c r="G155" s="286"/>
      <c r="H155" s="284">
        <f>J153+J143+J132+J127+J118+J114+J107+J94+J70+J43</f>
        <v>58580</v>
      </c>
      <c r="I155" s="285"/>
      <c r="J155" s="286"/>
      <c r="K155" s="284">
        <f>M153+M143+M132+M127+M118+M114+M107+M94+M70+M43</f>
        <v>0</v>
      </c>
      <c r="L155" s="285"/>
      <c r="M155" s="286"/>
      <c r="N155" s="83" t="s">
        <v>207</v>
      </c>
      <c r="O155" s="1"/>
      <c r="P155" s="1"/>
      <c r="Q155" s="1"/>
    </row>
    <row r="156" spans="1:17" ht="15.75" thickBot="1">
      <c r="A156" s="41" t="s">
        <v>60</v>
      </c>
      <c r="B156" s="278"/>
      <c r="C156" s="279"/>
      <c r="D156" s="279"/>
      <c r="E156" s="279"/>
      <c r="F156" s="279"/>
      <c r="G156" s="279"/>
      <c r="H156" s="279"/>
      <c r="I156" s="279"/>
      <c r="J156" s="279"/>
      <c r="K156" s="280"/>
      <c r="L156" s="76"/>
      <c r="M156" s="85">
        <f>K155+H155+E155+B155</f>
        <v>179782</v>
      </c>
      <c r="N156" s="83" t="s">
        <v>207</v>
      </c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72" t="s">
        <v>401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</sheetData>
  <autoFilter ref="A16:O158">
    <filterColumn colId="13"/>
  </autoFilter>
  <mergeCells count="27">
    <mergeCell ref="A7:F7"/>
    <mergeCell ref="A8:F8"/>
    <mergeCell ref="A1:M1"/>
    <mergeCell ref="A2:M2"/>
    <mergeCell ref="A4:F4"/>
    <mergeCell ref="A5:F5"/>
    <mergeCell ref="A6:F6"/>
    <mergeCell ref="B154:D154"/>
    <mergeCell ref="E154:G154"/>
    <mergeCell ref="H154:J154"/>
    <mergeCell ref="K154:M154"/>
    <mergeCell ref="A17:A18"/>
    <mergeCell ref="B17:D17"/>
    <mergeCell ref="E17:G17"/>
    <mergeCell ref="H17:J17"/>
    <mergeCell ref="K17:M17"/>
    <mergeCell ref="A14:F14"/>
    <mergeCell ref="A9:F9"/>
    <mergeCell ref="A10:F10"/>
    <mergeCell ref="A11:F11"/>
    <mergeCell ref="A12:F12"/>
    <mergeCell ref="A13:F13"/>
    <mergeCell ref="B155:D155"/>
    <mergeCell ref="E155:G155"/>
    <mergeCell ref="H155:J155"/>
    <mergeCell ref="K155:M155"/>
    <mergeCell ref="B156:K156"/>
  </mergeCells>
  <pageMargins left="0.59055118110236227" right="0.15748031496062992" top="0.19685039370078741" bottom="0.15748031496062992" header="0.31496062992125984" footer="0.31496062992125984"/>
  <pageSetup paperSize="9"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89</vt:i4>
      </vt:variant>
    </vt:vector>
  </HeadingPairs>
  <TitlesOfParts>
    <vt:vector size="89" baseType="lpstr">
      <vt:lpstr>10-1</vt:lpstr>
      <vt:lpstr>10-3</vt:lpstr>
      <vt:lpstr>10-4</vt:lpstr>
      <vt:lpstr>10-5</vt:lpstr>
      <vt:lpstr>10-6</vt:lpstr>
      <vt:lpstr>10-7</vt:lpstr>
      <vt:lpstr>10-7а</vt:lpstr>
      <vt:lpstr>10-8</vt:lpstr>
      <vt:lpstr>10-9</vt:lpstr>
      <vt:lpstr>10-10</vt:lpstr>
      <vt:lpstr>10-11</vt:lpstr>
      <vt:lpstr>10-28</vt:lpstr>
      <vt:lpstr>10-30</vt:lpstr>
      <vt:lpstr>10-35</vt:lpstr>
      <vt:lpstr>10-38</vt:lpstr>
      <vt:lpstr>10-40</vt:lpstr>
      <vt:lpstr>Крупской 1</vt:lpstr>
      <vt:lpstr>Крупской2</vt:lpstr>
      <vt:lpstr>Крупской 6</vt:lpstr>
      <vt:lpstr>Крупской 8</vt:lpstr>
      <vt:lpstr>Крупской 10</vt:lpstr>
      <vt:lpstr>Крупской 12</vt:lpstr>
      <vt:lpstr>Крупской 14</vt:lpstr>
      <vt:lpstr>Крупской 18</vt:lpstr>
      <vt:lpstr>Культуры 1</vt:lpstr>
      <vt:lpstr>Культуры 2</vt:lpstr>
      <vt:lpstr>Культуры 3</vt:lpstr>
      <vt:lpstr>Культуры 4</vt:lpstr>
      <vt:lpstr>Культуры 4 а</vt:lpstr>
      <vt:lpstr>Культуры 7</vt:lpstr>
      <vt:lpstr>Культуры 8</vt:lpstr>
      <vt:lpstr>Культуры 8а</vt:lpstr>
      <vt:lpstr>Культуры 9</vt:lpstr>
      <vt:lpstr>Культуры 10</vt:lpstr>
      <vt:lpstr>Культуры 12</vt:lpstr>
      <vt:lpstr>Культуры 14</vt:lpstr>
      <vt:lpstr>Медведева 2</vt:lpstr>
      <vt:lpstr>Медведева 2А</vt:lpstr>
      <vt:lpstr>Медведева 4 </vt:lpstr>
      <vt:lpstr>Медведева 6</vt:lpstr>
      <vt:lpstr>Монтажников 6</vt:lpstr>
      <vt:lpstr>Монтажников 7</vt:lpstr>
      <vt:lpstr>Монтажников 8</vt:lpstr>
      <vt:lpstr>Монтажников 10</vt:lpstr>
      <vt:lpstr>Строителей 1</vt:lpstr>
      <vt:lpstr>Строителей 2</vt:lpstr>
      <vt:lpstr>Строителей 3</vt:lpstr>
      <vt:lpstr>Строителей 4</vt:lpstr>
      <vt:lpstr>Строителей  5</vt:lpstr>
      <vt:lpstr>Строителей  6</vt:lpstr>
      <vt:lpstr>Строителей 8</vt:lpstr>
      <vt:lpstr>Строителей 9</vt:lpstr>
      <vt:lpstr>Строителей 10</vt:lpstr>
      <vt:lpstr>Строителей 11</vt:lpstr>
      <vt:lpstr>Строителей 13</vt:lpstr>
      <vt:lpstr>Строителей 15</vt:lpstr>
      <vt:lpstr>Строителей 16</vt:lpstr>
      <vt:lpstr>Строителей 17</vt:lpstr>
      <vt:lpstr>Строителей 18</vt:lpstr>
      <vt:lpstr>Строителей 20</vt:lpstr>
      <vt:lpstr>Строителей 22</vt:lpstr>
      <vt:lpstr>Чайковского 2</vt:lpstr>
      <vt:lpstr>Чайковского 4</vt:lpstr>
      <vt:lpstr>Чайковского 6</vt:lpstr>
      <vt:lpstr>Чайковского 8</vt:lpstr>
      <vt:lpstr>Чайковского 10</vt:lpstr>
      <vt:lpstr>Чайковского 12</vt:lpstr>
      <vt:lpstr>Чайковского 14</vt:lpstr>
      <vt:lpstr>Чайковского 16</vt:lpstr>
      <vt:lpstr>Чайковского 18</vt:lpstr>
      <vt:lpstr>Чайковского 20</vt:lpstr>
      <vt:lpstr>Энергетиков 1</vt:lpstr>
      <vt:lpstr>Энергетиков 1А</vt:lpstr>
      <vt:lpstr>Энергетиков 3</vt:lpstr>
      <vt:lpstr>Энергетиков 5</vt:lpstr>
      <vt:lpstr>Энергетиков 7</vt:lpstr>
      <vt:lpstr>Энергетиков 8А</vt:lpstr>
      <vt:lpstr>Энергетиков 9</vt:lpstr>
      <vt:lpstr>Энергетиков 12</vt:lpstr>
      <vt:lpstr>Энергетиков 13</vt:lpstr>
      <vt:lpstr>Энергетиков 14</vt:lpstr>
      <vt:lpstr>Энергетиков 22</vt:lpstr>
      <vt:lpstr>Энергетиков 24</vt:lpstr>
      <vt:lpstr>Энергетиков 24А</vt:lpstr>
      <vt:lpstr>Энергетиков 30</vt:lpstr>
      <vt:lpstr>Энергетиков 32</vt:lpstr>
      <vt:lpstr>Малышева 45</vt:lpstr>
      <vt:lpstr>Фрунзе 67</vt:lpstr>
      <vt:lpstr>Фрунзе 69</vt:lpstr>
    </vt:vector>
  </TitlesOfParts>
  <Company>DG Win&amp;Soft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Секретарь</dc:creator>
  <cp:lastModifiedBy>Заварухина</cp:lastModifiedBy>
  <cp:lastPrinted>2019-03-19T10:07:03Z</cp:lastPrinted>
  <dcterms:created xsi:type="dcterms:W3CDTF">2017-11-24T08:41:25Z</dcterms:created>
  <dcterms:modified xsi:type="dcterms:W3CDTF">2019-03-19T10:39:38Z</dcterms:modified>
</cp:coreProperties>
</file>